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7635" tabRatio="294"/>
  </bookViews>
  <sheets>
    <sheet name="Баланс 2015год план" sheetId="2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54" i="2"/>
  <c r="C8"/>
  <c r="C47"/>
  <c r="C48"/>
  <c r="E39"/>
  <c r="F39"/>
  <c r="G39"/>
  <c r="D39"/>
  <c r="D38"/>
  <c r="E31"/>
  <c r="F31"/>
  <c r="G31"/>
  <c r="F36"/>
  <c r="F37"/>
  <c r="F35"/>
  <c r="E34"/>
  <c r="E33"/>
  <c r="D31"/>
  <c r="C37"/>
  <c r="C38"/>
  <c r="G33"/>
  <c r="F33"/>
  <c r="D33"/>
  <c r="D13"/>
  <c r="C35"/>
  <c r="G35"/>
  <c r="C34"/>
  <c r="F34"/>
  <c r="G34"/>
  <c r="C7"/>
  <c r="E19"/>
  <c r="F19"/>
  <c r="G19"/>
  <c r="D19"/>
  <c r="C24"/>
  <c r="C25"/>
  <c r="C26"/>
  <c r="C27"/>
  <c r="C21"/>
  <c r="E11"/>
  <c r="G11"/>
  <c r="C18"/>
  <c r="F17"/>
  <c r="D17"/>
  <c r="F16"/>
  <c r="C14"/>
  <c r="C15"/>
  <c r="F13"/>
  <c r="G13"/>
  <c r="E13"/>
  <c r="C33"/>
  <c r="F11"/>
  <c r="C17"/>
  <c r="D11"/>
  <c r="C39"/>
  <c r="G30"/>
  <c r="G52"/>
  <c r="D30"/>
  <c r="D52"/>
  <c r="E51"/>
  <c r="F51"/>
  <c r="G51"/>
  <c r="D51"/>
  <c r="C36"/>
  <c r="E10"/>
  <c r="E56"/>
  <c r="C16"/>
  <c r="C56"/>
  <c r="C46"/>
  <c r="C45"/>
  <c r="C44"/>
  <c r="C43"/>
  <c r="C42"/>
  <c r="C41"/>
  <c r="C40"/>
  <c r="C32"/>
  <c r="C23"/>
  <c r="C22"/>
  <c r="C20"/>
  <c r="C13"/>
  <c r="C12"/>
  <c r="C31"/>
  <c r="F30"/>
  <c r="F52"/>
  <c r="E30"/>
  <c r="E52"/>
  <c r="C19"/>
  <c r="C51"/>
  <c r="F10"/>
  <c r="F56"/>
  <c r="C11"/>
  <c r="D10"/>
  <c r="G10"/>
  <c r="G56"/>
  <c r="C30"/>
  <c r="C52"/>
  <c r="D56"/>
  <c r="C10"/>
</calcChain>
</file>

<file path=xl/sharedStrings.xml><?xml version="1.0" encoding="utf-8"?>
<sst xmlns="http://schemas.openxmlformats.org/spreadsheetml/2006/main" count="62" uniqueCount="39">
  <si>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</si>
  <si>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</si>
  <si>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</si>
  <si>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</si>
  <si>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</si>
  <si>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</si>
  <si>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</si>
  <si>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</si>
  <si>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</si>
  <si>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</si>
  <si>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</si>
  <si>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</si>
  <si>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</si>
  <si>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</si>
  <si>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</si>
  <si>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</si>
  <si>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ОАО "СамараЭнерго"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</si>
  <si>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</si>
  <si>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</si>
  <si>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</si>
  <si>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</si>
  <si>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</si>
  <si>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</si>
  <si>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</si>
  <si>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</si>
  <si>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ООО "Эл-Транзит Плюс"</t>
  </si>
  <si>
    <t>ОАО "МРСК Волги"</t>
  </si>
  <si>
    <t>4.</t>
  </si>
  <si>
    <t>4.1</t>
  </si>
  <si>
    <t>Баланс электроэнергии на 2015 год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</si>
  <si>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</si>
  <si>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</si>
  <si>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</si>
  <si>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</si>
  <si>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</si>
  <si>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ОАО "Похвистневоэнерго"</t>
  </si>
  <si>
    <t>ООО " Сетевая компания"</t>
  </si>
  <si>
    <t>ООО"Энергосервис"</t>
  </si>
  <si>
    <t>ООО Транснефтьэлектросетьсервис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</si>
</sst>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0"/>
    <numFmt numFmtId="166" formatCode="#,##0.0000"/>
    <numFmt numFmtId="168" formatCode="0.000"/>
  </numFmts>
  <fonts count="12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4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4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2" borderId="2" xfId="0" applyNumberFormat="1" applyFont="1" applyFill="1" applyBorder="1" applyAlignment="1" applyProtection="1">
      <alignment horizontal="right" vertical="center"/>
      <protection locked="0"/>
    </xf>
    <xf numFmtId="168" fontId="3" fillId="0" borderId="0" xfId="3" applyNumberFormat="1" applyFont="1" applyFill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6" fillId="2" borderId="2" xfId="0" applyNumberFormat="1" applyFont="1" applyFill="1" applyBorder="1" applyAlignment="1" applyProtection="1">
      <alignment horizontal="right" vertical="center"/>
      <protection locked="0"/>
    </xf>
    <xf numFmtId="166" fontId="9" fillId="2" borderId="2" xfId="0" applyNumberFormat="1" applyFont="1" applyFill="1" applyBorder="1" applyAlignment="1" applyProtection="1">
      <alignment horizontal="right" vertical="center"/>
      <protection locked="0"/>
    </xf>
    <xf numFmtId="166" fontId="10" fillId="2" borderId="2" xfId="0" applyNumberFormat="1" applyFont="1" applyFill="1" applyBorder="1"/>
    <xf numFmtId="166" fontId="9" fillId="2" borderId="2" xfId="0" applyNumberFormat="1" applyFont="1" applyFill="1" applyBorder="1"/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irinaoa/&#1056;&#1072;&#1073;&#1086;&#1095;&#1080;&#1081;%20&#1089;&#1090;&#1086;&#1083;/&#1054;&#1054;&#1054;%20&#1069;&#1053;&#1057;-%20&#1057;&#1053;&#1043;/&#1076;&#1086;&#1075;&#1086;&#1074;&#1086;&#1088;&#1099;/&#1057;&#1069;/&#1050;&#1086;&#1087;&#1080;&#1103;%20&#1056;&#1072;&#1089;&#1095;&#1077;&#1090;%20&#1087;&#1086;%20&#1090;&#1072;&#1088;&#1080;&#1092;&#1072;&#1084;%20&#1059;&#1043;&#1056;&#1050;&#1069;%20&#1086;&#1073;&#1098;&#1077;&#1084;%20%202015%20&#1075;%20&#1087;&#1086;%20&#1090;&#1072;&#1088;&#1080;&#1092;&#1091;%202015%20&#1072;&#1085;&#1072;&#1083;&#1080;&#1079;1%20%20(2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таб 1.30 2015 по тар 2015"/>
      <sheetName val="по утв тарифам"/>
      <sheetName val="2-х ствоч тарифы"/>
    </sheetNames>
    <sheetDataSet>
      <sheetData sheetId="0"/>
      <sheetData sheetId="1">
        <row r="22">
          <cell r="D22">
            <v>4.1520000000000001</v>
          </cell>
        </row>
        <row r="24">
          <cell r="D24">
            <v>1875.6</v>
          </cell>
        </row>
        <row r="25">
          <cell r="D25">
            <v>45.569000000000003</v>
          </cell>
        </row>
        <row r="36">
          <cell r="D36">
            <v>4.1520000000000001</v>
          </cell>
        </row>
        <row r="38">
          <cell r="D38">
            <v>1693.4</v>
          </cell>
        </row>
        <row r="39">
          <cell r="D39">
            <v>13.731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66" sqref="G66"/>
    </sheetView>
  </sheetViews>
  <sheetFormatPr defaultRowHeight="12.75"/>
  <cols>
    <col min="1" max="1" width="4" style="15" customWidth="1"/>
    <col min="2" max="2" width="35.42578125" style="11" customWidth="1"/>
    <col min="3" max="3" width="15.5703125" style="11" bestFit="1" customWidth="1"/>
    <col min="4" max="4" width="15.28515625" style="11" bestFit="1" customWidth="1"/>
    <col min="5" max="6" width="14.140625" style="11" bestFit="1" customWidth="1"/>
    <col min="7" max="7" width="10.42578125" style="11" bestFit="1" customWidth="1"/>
    <col min="8" max="8" width="15.5703125" style="11" customWidth="1"/>
    <col min="9" max="10" width="15.140625" style="2" customWidth="1"/>
    <col min="11" max="16384" width="9.140625" style="2"/>
  </cols>
  <sheetData>
    <row r="1" spans="1:13">
      <c r="A1" s="41" t="s">
        <v>29</v>
      </c>
      <c r="B1" s="41"/>
      <c r="C1" s="41"/>
      <c r="D1" s="41"/>
      <c r="E1" s="41"/>
      <c r="F1" s="41"/>
      <c r="G1" s="41"/>
      <c r="H1" s="1"/>
    </row>
    <row r="2" spans="1:13">
      <c r="A2" s="3"/>
      <c r="B2" s="4"/>
      <c r="C2" s="4"/>
      <c r="D2" s="4"/>
      <c r="E2" s="5"/>
      <c r="F2" s="5"/>
      <c r="G2" s="5"/>
      <c r="H2" s="5"/>
    </row>
    <row r="3" spans="1:13" s="7" customFormat="1">
      <c r="A3" s="42" t="s">
        <v>0</v>
      </c>
      <c r="B3" s="42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6"/>
    </row>
    <row r="4" spans="1:13" s="7" customFormat="1">
      <c r="A4" s="42"/>
      <c r="B4" s="42"/>
      <c r="C4" s="43"/>
      <c r="D4" s="43"/>
      <c r="E4" s="43"/>
      <c r="F4" s="43"/>
      <c r="G4" s="43"/>
      <c r="H4" s="6"/>
    </row>
    <row r="5" spans="1:13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9"/>
    </row>
    <row r="6" spans="1:13" ht="25.5" customHeight="1">
      <c r="A6" s="10" t="s">
        <v>8</v>
      </c>
      <c r="B6" s="38" t="s">
        <v>13</v>
      </c>
      <c r="C6" s="38"/>
      <c r="D6" s="38"/>
      <c r="E6" s="38"/>
      <c r="F6" s="38"/>
      <c r="G6" s="38"/>
    </row>
    <row r="7" spans="1:13">
      <c r="A7" s="12"/>
      <c r="B7" s="22" t="s">
        <v>10</v>
      </c>
      <c r="C7" s="31">
        <f>D7+E7+F7+G7</f>
        <v>346738.15610000002</v>
      </c>
      <c r="D7" s="31">
        <v>270946.9841</v>
      </c>
      <c r="E7" s="31">
        <v>73422.270999999993</v>
      </c>
      <c r="F7" s="31">
        <v>2368.9009999999998</v>
      </c>
      <c r="G7" s="31">
        <v>0</v>
      </c>
      <c r="H7" s="13"/>
    </row>
    <row r="8" spans="1:13">
      <c r="A8" s="12"/>
      <c r="B8" s="22" t="s">
        <v>11</v>
      </c>
      <c r="C8" s="31">
        <f>D8+E8+F8+G8</f>
        <v>43.808099999999996</v>
      </c>
      <c r="D8" s="31">
        <v>35.069009999999999</v>
      </c>
      <c r="E8" s="31">
        <v>8.4543300000000006</v>
      </c>
      <c r="F8" s="31">
        <v>0.28476000000000001</v>
      </c>
      <c r="G8" s="31">
        <v>0</v>
      </c>
      <c r="H8" s="13"/>
    </row>
    <row r="9" spans="1:13" ht="25.5" customHeight="1">
      <c r="A9" s="10" t="s">
        <v>9</v>
      </c>
      <c r="B9" s="39" t="s">
        <v>14</v>
      </c>
      <c r="C9" s="39"/>
      <c r="D9" s="39"/>
      <c r="E9" s="39"/>
      <c r="F9" s="39"/>
      <c r="G9" s="39"/>
      <c r="H9" s="13"/>
    </row>
    <row r="10" spans="1:13" s="7" customFormat="1">
      <c r="A10" s="10"/>
      <c r="B10" s="23" t="s">
        <v>10</v>
      </c>
      <c r="C10" s="34">
        <f>D10+E10+F10+G10</f>
        <v>321356.92310000001</v>
      </c>
      <c r="D10" s="34">
        <f>D11+D19</f>
        <v>139482.24069999999</v>
      </c>
      <c r="E10" s="34">
        <f>E11+E19</f>
        <v>115602.66899999999</v>
      </c>
      <c r="F10" s="34">
        <f>F11+F19</f>
        <v>65434.443400000004</v>
      </c>
      <c r="G10" s="34">
        <f>G11+G19</f>
        <v>837.57</v>
      </c>
      <c r="H10" s="13"/>
      <c r="I10" s="2"/>
      <c r="J10" s="2"/>
      <c r="K10" s="2"/>
      <c r="L10" s="2"/>
      <c r="M10" s="2"/>
    </row>
    <row r="11" spans="1:13" s="7" customFormat="1">
      <c r="A11" s="10"/>
      <c r="B11" s="23" t="s">
        <v>18</v>
      </c>
      <c r="C11" s="34">
        <f>D11+E11+F11+G11</f>
        <v>95621.170000000013</v>
      </c>
      <c r="D11" s="34">
        <f>D12+D13+D16+D17+D18</f>
        <v>44176.93</v>
      </c>
      <c r="E11" s="34">
        <f>E12+E13+E16+E17+E18</f>
        <v>12835.73</v>
      </c>
      <c r="F11" s="34">
        <f>F12+F13+F16+F17+F18</f>
        <v>37770.94</v>
      </c>
      <c r="G11" s="34">
        <f>G12+G13+G16+G17+G18</f>
        <v>837.57</v>
      </c>
      <c r="H11" s="14"/>
    </row>
    <row r="12" spans="1:13">
      <c r="A12" s="12"/>
      <c r="B12" s="25" t="s">
        <v>16</v>
      </c>
      <c r="C12" s="35">
        <f t="shared" ref="C12:C27" si="0">D12+E12+F12+G12</f>
        <v>32700</v>
      </c>
      <c r="D12" s="35">
        <v>8300</v>
      </c>
      <c r="E12" s="35">
        <v>9580</v>
      </c>
      <c r="F12" s="35">
        <v>14600</v>
      </c>
      <c r="G12" s="35">
        <v>220</v>
      </c>
      <c r="H12" s="14"/>
      <c r="I12" s="7"/>
      <c r="J12" s="7"/>
      <c r="K12" s="7"/>
      <c r="L12" s="7"/>
      <c r="M12" s="7"/>
    </row>
    <row r="13" spans="1:13">
      <c r="A13" s="12"/>
      <c r="B13" s="25" t="s">
        <v>30</v>
      </c>
      <c r="C13" s="35">
        <f t="shared" si="0"/>
        <v>4077</v>
      </c>
      <c r="D13" s="35">
        <f>D14+D15</f>
        <v>0</v>
      </c>
      <c r="E13" s="35">
        <f>E14+E15</f>
        <v>3000</v>
      </c>
      <c r="F13" s="35">
        <f>F14+F15</f>
        <v>770</v>
      </c>
      <c r="G13" s="35">
        <f>G14+G15</f>
        <v>307</v>
      </c>
      <c r="H13" s="13"/>
    </row>
    <row r="14" spans="1:13">
      <c r="A14" s="12"/>
      <c r="B14" s="25" t="s">
        <v>31</v>
      </c>
      <c r="C14" s="35">
        <f t="shared" si="0"/>
        <v>3370</v>
      </c>
      <c r="D14" s="35">
        <v>0</v>
      </c>
      <c r="E14" s="35">
        <v>3000</v>
      </c>
      <c r="F14" s="35">
        <v>70</v>
      </c>
      <c r="G14" s="35">
        <v>300</v>
      </c>
      <c r="H14" s="13"/>
    </row>
    <row r="15" spans="1:13">
      <c r="A15" s="12"/>
      <c r="B15" s="25" t="s">
        <v>32</v>
      </c>
      <c r="C15" s="35">
        <f t="shared" si="0"/>
        <v>707</v>
      </c>
      <c r="D15" s="35">
        <v>0</v>
      </c>
      <c r="E15" s="35">
        <v>0</v>
      </c>
      <c r="F15" s="35">
        <v>700</v>
      </c>
      <c r="G15" s="35">
        <v>7</v>
      </c>
      <c r="H15" s="13"/>
    </row>
    <row r="16" spans="1:13">
      <c r="A16" s="12"/>
      <c r="B16" s="25" t="s">
        <v>21</v>
      </c>
      <c r="C16" s="35">
        <f t="shared" si="0"/>
        <v>8.3040000000000003</v>
      </c>
      <c r="D16" s="35"/>
      <c r="E16" s="35"/>
      <c r="F16" s="35">
        <f>'[1]по утв тарифам'!$D$22+'[1]по утв тарифам'!$D$36</f>
        <v>8.3040000000000003</v>
      </c>
      <c r="G16" s="35"/>
      <c r="H16" s="13"/>
    </row>
    <row r="17" spans="1:8">
      <c r="A17" s="12"/>
      <c r="B17" s="25" t="s">
        <v>33</v>
      </c>
      <c r="C17" s="35">
        <f t="shared" si="0"/>
        <v>3628.3</v>
      </c>
      <c r="D17" s="35">
        <f>'[1]по утв тарифам'!$D$24+'[1]по утв тарифам'!$D$38</f>
        <v>3569</v>
      </c>
      <c r="E17" s="35"/>
      <c r="F17" s="35">
        <f>'[1]по утв тарифам'!$D$25+'[1]по утв тарифам'!$D$39</f>
        <v>59.300000000000004</v>
      </c>
      <c r="G17" s="35"/>
      <c r="H17" s="13"/>
    </row>
    <row r="18" spans="1:8">
      <c r="A18" s="12"/>
      <c r="B18" s="25" t="s">
        <v>34</v>
      </c>
      <c r="C18" s="35">
        <f t="shared" si="0"/>
        <v>55207.566000000006</v>
      </c>
      <c r="D18" s="35">
        <v>32307.93</v>
      </c>
      <c r="E18" s="35">
        <v>255.72999999999956</v>
      </c>
      <c r="F18" s="35">
        <v>22333.336000000007</v>
      </c>
      <c r="G18" s="35">
        <v>310.57000000000005</v>
      </c>
      <c r="H18" s="13"/>
    </row>
    <row r="19" spans="1:8">
      <c r="A19" s="12"/>
      <c r="B19" s="23" t="s">
        <v>19</v>
      </c>
      <c r="C19" s="34">
        <f>D19+E19+F19+G19</f>
        <v>225735.75309999997</v>
      </c>
      <c r="D19" s="36">
        <f>SUM(D20:D28)</f>
        <v>95305.310700000002</v>
      </c>
      <c r="E19" s="36">
        <f>SUM(E20:E28)</f>
        <v>102766.939</v>
      </c>
      <c r="F19" s="36">
        <f>SUM(F20:F28)</f>
        <v>27663.503400000001</v>
      </c>
      <c r="G19" s="36">
        <f>SUM(G20:G28)</f>
        <v>0</v>
      </c>
      <c r="H19" s="13"/>
    </row>
    <row r="20" spans="1:8">
      <c r="A20" s="12"/>
      <c r="B20" s="25" t="s">
        <v>35</v>
      </c>
      <c r="C20" s="35">
        <f t="shared" si="0"/>
        <v>204.5</v>
      </c>
      <c r="D20" s="35"/>
      <c r="E20" s="35"/>
      <c r="F20" s="35">
        <v>204.5</v>
      </c>
      <c r="G20" s="35"/>
      <c r="H20" s="13"/>
    </row>
    <row r="21" spans="1:8">
      <c r="A21" s="12"/>
      <c r="B21" s="25" t="s">
        <v>22</v>
      </c>
      <c r="C21" s="35">
        <f t="shared" si="0"/>
        <v>122734.39</v>
      </c>
      <c r="D21" s="35">
        <v>30984.044000000002</v>
      </c>
      <c r="E21" s="35">
        <v>65791.872000000003</v>
      </c>
      <c r="F21" s="35">
        <v>25958.473999999998</v>
      </c>
      <c r="G21" s="35"/>
      <c r="H21" s="13"/>
    </row>
    <row r="22" spans="1:8">
      <c r="A22" s="12"/>
      <c r="B22" s="25" t="s">
        <v>25</v>
      </c>
      <c r="C22" s="35">
        <f t="shared" si="0"/>
        <v>34.898000000000003</v>
      </c>
      <c r="D22" s="35"/>
      <c r="E22" s="35"/>
      <c r="F22" s="35">
        <v>34.898000000000003</v>
      </c>
      <c r="G22" s="35"/>
      <c r="H22" s="13"/>
    </row>
    <row r="23" spans="1:8">
      <c r="A23" s="12"/>
      <c r="B23" s="25" t="s">
        <v>20</v>
      </c>
      <c r="C23" s="35">
        <f t="shared" si="0"/>
        <v>430.67399999999998</v>
      </c>
      <c r="D23" s="37"/>
      <c r="E23" s="37">
        <v>430.67399999999998</v>
      </c>
      <c r="F23" s="35"/>
      <c r="G23" s="35"/>
      <c r="H23" s="13"/>
    </row>
    <row r="24" spans="1:8">
      <c r="A24" s="12"/>
      <c r="B24" s="25" t="s">
        <v>26</v>
      </c>
      <c r="C24" s="35">
        <f t="shared" si="0"/>
        <v>97907.835000000006</v>
      </c>
      <c r="D24" s="35">
        <v>62637.902000000002</v>
      </c>
      <c r="E24" s="35">
        <v>35194.569000000003</v>
      </c>
      <c r="F24" s="35">
        <v>75.364000000000004</v>
      </c>
      <c r="G24" s="35"/>
      <c r="H24" s="13"/>
    </row>
    <row r="25" spans="1:8" ht="12.75" customHeight="1">
      <c r="A25" s="12"/>
      <c r="B25" s="25" t="s">
        <v>36</v>
      </c>
      <c r="C25" s="35">
        <f t="shared" si="0"/>
        <v>1390.2674</v>
      </c>
      <c r="D25" s="35"/>
      <c r="E25" s="35"/>
      <c r="F25" s="35">
        <v>1390.2674</v>
      </c>
      <c r="G25" s="35"/>
      <c r="H25" s="13"/>
    </row>
    <row r="26" spans="1:8">
      <c r="A26" s="12"/>
      <c r="B26" s="25" t="s">
        <v>17</v>
      </c>
      <c r="C26" s="35">
        <f t="shared" si="0"/>
        <v>45.136000000000003</v>
      </c>
      <c r="D26" s="35"/>
      <c r="E26" s="35">
        <v>45.136000000000003</v>
      </c>
      <c r="F26" s="35"/>
      <c r="G26" s="35"/>
      <c r="H26" s="13"/>
    </row>
    <row r="27" spans="1:8">
      <c r="A27" s="12"/>
      <c r="B27" s="25" t="s">
        <v>37</v>
      </c>
      <c r="C27" s="35">
        <f t="shared" si="0"/>
        <v>1683.3647000000001</v>
      </c>
      <c r="D27" s="35">
        <v>1683.3647000000001</v>
      </c>
      <c r="E27" s="35"/>
      <c r="F27" s="35"/>
      <c r="G27" s="35"/>
      <c r="H27" s="13"/>
    </row>
    <row r="28" spans="1:8">
      <c r="A28" s="12"/>
      <c r="B28" s="25" t="s">
        <v>38</v>
      </c>
      <c r="C28" s="31">
        <v>1304.6880000000001</v>
      </c>
      <c r="D28" s="31"/>
      <c r="E28" s="31">
        <v>1304.6880000000001</v>
      </c>
      <c r="F28" s="31"/>
      <c r="G28" s="31"/>
      <c r="H28" s="13"/>
    </row>
    <row r="29" spans="1:8">
      <c r="A29" s="12"/>
      <c r="B29" s="25"/>
      <c r="C29" s="31"/>
      <c r="D29" s="31"/>
      <c r="E29" s="31"/>
      <c r="F29" s="31"/>
      <c r="G29" s="31"/>
      <c r="H29" s="13"/>
    </row>
    <row r="30" spans="1:8" s="7" customFormat="1">
      <c r="A30" s="10"/>
      <c r="B30" s="23" t="s">
        <v>11</v>
      </c>
      <c r="C30" s="34">
        <f>D30+E30+F30+G30</f>
        <v>40.601373490113716</v>
      </c>
      <c r="D30" s="34">
        <f>D31+D39</f>
        <v>16.424799999999998</v>
      </c>
      <c r="E30" s="34">
        <f>E31+E39</f>
        <v>15.45968540900444</v>
      </c>
      <c r="F30" s="34">
        <f>F31+F39</f>
        <v>8.5862969375878233</v>
      </c>
      <c r="G30" s="34">
        <f>G31+G39</f>
        <v>0.13059114352145421</v>
      </c>
      <c r="H30" s="14"/>
    </row>
    <row r="31" spans="1:8" s="7" customFormat="1">
      <c r="A31" s="10"/>
      <c r="B31" s="23" t="s">
        <v>18</v>
      </c>
      <c r="C31" s="31">
        <f>D31+E31+F31+G31</f>
        <v>11.242883490113718</v>
      </c>
      <c r="D31" s="34">
        <f>D32+D33+D36+D37+D38</f>
        <v>4.5987200000000001</v>
      </c>
      <c r="E31" s="34">
        <f>E32+E33+E36+E37+E38</f>
        <v>1.8135054090044389</v>
      </c>
      <c r="F31" s="34">
        <f>F32+F33+F36+F37+F38</f>
        <v>4.700066937587823</v>
      </c>
      <c r="G31" s="34">
        <f>G32+G33+G36+G37+G38</f>
        <v>0.13059114352145421</v>
      </c>
      <c r="H31" s="14"/>
    </row>
    <row r="32" spans="1:8">
      <c r="A32" s="12"/>
      <c r="B32" s="25" t="s">
        <v>16</v>
      </c>
      <c r="C32" s="35">
        <f t="shared" ref="C32:C48" si="1">D32+E32+F32+G32</f>
        <v>4.0131346520016145</v>
      </c>
      <c r="D32" s="35">
        <v>1.02746197602291</v>
      </c>
      <c r="E32" s="35">
        <v>1.1669590157517542</v>
      </c>
      <c r="F32" s="35">
        <v>1.7914712605435912</v>
      </c>
      <c r="G32" s="35">
        <v>2.7242399683359401E-2</v>
      </c>
      <c r="H32" s="13"/>
    </row>
    <row r="33" spans="1:8">
      <c r="A33" s="12"/>
      <c r="B33" s="25" t="s">
        <v>30</v>
      </c>
      <c r="C33" s="35">
        <f t="shared" si="1"/>
        <v>0.84080284083703238</v>
      </c>
      <c r="D33" s="35">
        <f>D34+D35</f>
        <v>0</v>
      </c>
      <c r="E33" s="35">
        <f>E34+E35</f>
        <v>0.6153954090044389</v>
      </c>
      <c r="F33" s="35">
        <f>F34+F35</f>
        <v>0.16051628831113929</v>
      </c>
      <c r="G33" s="35">
        <f>G34+G35</f>
        <v>6.4891143521454225E-2</v>
      </c>
      <c r="H33" s="13"/>
    </row>
    <row r="34" spans="1:8">
      <c r="A34" s="12"/>
      <c r="B34" s="25" t="s">
        <v>31</v>
      </c>
      <c r="C34" s="35">
        <f t="shared" si="1"/>
        <v>0.69360297611498634</v>
      </c>
      <c r="D34" s="35"/>
      <c r="E34" s="35">
        <f>E14/4731-0.02262+0.0039</f>
        <v>0.6153954090044389</v>
      </c>
      <c r="F34" s="35">
        <f>F14/4731</f>
        <v>1.4796026210103572E-2</v>
      </c>
      <c r="G34" s="35">
        <f>G14/4731</f>
        <v>6.3411540900443875E-2</v>
      </c>
      <c r="H34" s="13"/>
    </row>
    <row r="35" spans="1:8">
      <c r="A35" s="12"/>
      <c r="B35" s="25" t="s">
        <v>32</v>
      </c>
      <c r="C35" s="35">
        <f t="shared" si="1"/>
        <v>0.14719986472204608</v>
      </c>
      <c r="D35" s="35"/>
      <c r="E35" s="35"/>
      <c r="F35" s="35">
        <f>F15/4731+0.00166-0.0039</f>
        <v>0.14572026210103572</v>
      </c>
      <c r="G35" s="35">
        <f>G15/4731</f>
        <v>1.4796026210103573E-3</v>
      </c>
      <c r="H35" s="13"/>
    </row>
    <row r="36" spans="1:8">
      <c r="A36" s="12"/>
      <c r="B36" s="25" t="s">
        <v>21</v>
      </c>
      <c r="C36" s="35">
        <f t="shared" si="1"/>
        <v>9.4589360975054113E-4</v>
      </c>
      <c r="D36" s="35"/>
      <c r="E36" s="35"/>
      <c r="F36" s="35">
        <f>F16/8779</f>
        <v>9.4589360975054113E-4</v>
      </c>
      <c r="G36" s="35"/>
      <c r="H36" s="13"/>
    </row>
    <row r="37" spans="1:8">
      <c r="A37" s="12"/>
      <c r="B37" s="25" t="s">
        <v>33</v>
      </c>
      <c r="C37" s="35">
        <f t="shared" si="1"/>
        <v>6.7547556669324531E-3</v>
      </c>
      <c r="D37" s="35"/>
      <c r="E37" s="35"/>
      <c r="F37" s="35">
        <f>F17/8779</f>
        <v>6.7547556669324531E-3</v>
      </c>
      <c r="G37" s="35"/>
      <c r="H37" s="13"/>
    </row>
    <row r="38" spans="1:8">
      <c r="A38" s="12"/>
      <c r="B38" s="25" t="s">
        <v>34</v>
      </c>
      <c r="C38" s="35">
        <f t="shared" si="1"/>
        <v>6.3812453479983864</v>
      </c>
      <c r="D38" s="35">
        <f>3.99941802397709-0.42816</f>
        <v>3.5712580239770899</v>
      </c>
      <c r="E38" s="35">
        <v>3.1150984248245885E-2</v>
      </c>
      <c r="F38" s="35">
        <v>2.7403787394564092</v>
      </c>
      <c r="G38" s="35">
        <v>3.845760031664059E-2</v>
      </c>
      <c r="H38" s="13"/>
    </row>
    <row r="39" spans="1:8">
      <c r="A39" s="12"/>
      <c r="B39" s="23" t="s">
        <v>19</v>
      </c>
      <c r="C39" s="34">
        <f>D39+E39+F39+G39</f>
        <v>29.35849</v>
      </c>
      <c r="D39" s="36">
        <f>SUM(D40:D48)</f>
        <v>11.826079999999999</v>
      </c>
      <c r="E39" s="36">
        <f>SUM(E40:E48)</f>
        <v>13.646180000000001</v>
      </c>
      <c r="F39" s="36">
        <f>SUM(F40:F48)</f>
        <v>3.8862299999999999</v>
      </c>
      <c r="G39" s="36">
        <f>SUM(G40:G48)</f>
        <v>0</v>
      </c>
      <c r="H39" s="13"/>
    </row>
    <row r="40" spans="1:8">
      <c r="A40" s="12"/>
      <c r="B40" s="25" t="s">
        <v>24</v>
      </c>
      <c r="C40" s="35">
        <f t="shared" si="1"/>
        <v>0.02</v>
      </c>
      <c r="D40" s="35"/>
      <c r="E40" s="35"/>
      <c r="F40" s="35">
        <v>0.02</v>
      </c>
      <c r="G40" s="35"/>
      <c r="H40" s="13"/>
    </row>
    <row r="41" spans="1:8">
      <c r="A41" s="12"/>
      <c r="B41" s="25" t="s">
        <v>22</v>
      </c>
      <c r="C41" s="35">
        <f t="shared" si="1"/>
        <v>17.515969999999999</v>
      </c>
      <c r="D41" s="35">
        <v>4.4218700000000002</v>
      </c>
      <c r="E41" s="35">
        <v>9.3894500000000001</v>
      </c>
      <c r="F41" s="35">
        <v>3.70465</v>
      </c>
      <c r="G41" s="35"/>
      <c r="H41" s="13"/>
    </row>
    <row r="42" spans="1:8">
      <c r="A42" s="12"/>
      <c r="B42" s="25" t="s">
        <v>25</v>
      </c>
      <c r="C42" s="35">
        <f t="shared" si="1"/>
        <v>4.0000000000000001E-3</v>
      </c>
      <c r="D42" s="35"/>
      <c r="E42" s="35"/>
      <c r="F42" s="35">
        <v>4.0000000000000001E-3</v>
      </c>
      <c r="G42" s="35"/>
      <c r="H42" s="13"/>
    </row>
    <row r="43" spans="1:8">
      <c r="A43" s="12"/>
      <c r="B43" s="25" t="s">
        <v>20</v>
      </c>
      <c r="C43" s="35">
        <f t="shared" si="1"/>
        <v>4.929E-2</v>
      </c>
      <c r="D43" s="35"/>
      <c r="E43" s="35">
        <v>4.929E-2</v>
      </c>
      <c r="F43" s="35"/>
      <c r="G43" s="35"/>
      <c r="H43" s="13"/>
    </row>
    <row r="44" spans="1:8">
      <c r="A44" s="12"/>
      <c r="B44" s="25" t="s">
        <v>26</v>
      </c>
      <c r="C44" s="35">
        <f t="shared" si="1"/>
        <v>11.273210000000001</v>
      </c>
      <c r="D44" s="35">
        <v>7.2121899999999997</v>
      </c>
      <c r="E44" s="35">
        <v>4.0523400000000001</v>
      </c>
      <c r="F44" s="35">
        <v>8.6800000000000002E-3</v>
      </c>
      <c r="G44" s="35"/>
      <c r="H44" s="13"/>
    </row>
    <row r="45" spans="1:8" ht="12.75" customHeight="1">
      <c r="A45" s="12"/>
      <c r="B45" s="25" t="s">
        <v>36</v>
      </c>
      <c r="C45" s="35">
        <f t="shared" si="1"/>
        <v>0.1489</v>
      </c>
      <c r="D45" s="35"/>
      <c r="E45" s="35"/>
      <c r="F45" s="35">
        <v>0.1489</v>
      </c>
      <c r="G45" s="35"/>
      <c r="H45" s="13"/>
    </row>
    <row r="46" spans="1:8">
      <c r="A46" s="12"/>
      <c r="B46" s="25" t="s">
        <v>17</v>
      </c>
      <c r="C46" s="35">
        <f t="shared" si="1"/>
        <v>5.1000000000000004E-3</v>
      </c>
      <c r="D46" s="35"/>
      <c r="E46" s="35">
        <v>5.1000000000000004E-3</v>
      </c>
      <c r="F46" s="35"/>
      <c r="G46" s="35"/>
      <c r="H46" s="13"/>
    </row>
    <row r="47" spans="1:8">
      <c r="A47" s="12"/>
      <c r="B47" s="25" t="s">
        <v>37</v>
      </c>
      <c r="C47" s="35">
        <f t="shared" si="1"/>
        <v>0.19202</v>
      </c>
      <c r="D47" s="35">
        <v>0.19202</v>
      </c>
      <c r="E47" s="35"/>
      <c r="F47" s="35"/>
      <c r="G47" s="35"/>
      <c r="H47" s="13"/>
    </row>
    <row r="48" spans="1:8">
      <c r="A48" s="12"/>
      <c r="B48" s="25" t="s">
        <v>38</v>
      </c>
      <c r="C48" s="35">
        <f t="shared" si="1"/>
        <v>0.15</v>
      </c>
      <c r="D48" s="35"/>
      <c r="E48" s="35">
        <v>0.15</v>
      </c>
      <c r="F48" s="35"/>
      <c r="G48" s="35"/>
      <c r="H48" s="13"/>
    </row>
    <row r="49" spans="1:9">
      <c r="A49" s="12"/>
      <c r="B49" s="25"/>
      <c r="C49" s="35"/>
      <c r="D49" s="35"/>
      <c r="E49" s="35"/>
      <c r="F49" s="35"/>
      <c r="G49" s="35"/>
      <c r="H49" s="13"/>
    </row>
    <row r="50" spans="1:9" s="18" customFormat="1" ht="28.5" customHeight="1">
      <c r="A50" s="16" t="s">
        <v>15</v>
      </c>
      <c r="B50" s="40" t="s">
        <v>23</v>
      </c>
      <c r="C50" s="40"/>
      <c r="D50" s="40"/>
      <c r="E50" s="40"/>
      <c r="F50" s="40"/>
      <c r="G50" s="40"/>
      <c r="H50" s="17"/>
    </row>
    <row r="51" spans="1:9" s="21" customFormat="1">
      <c r="A51" s="19"/>
      <c r="B51" s="28" t="s">
        <v>10</v>
      </c>
      <c r="C51" s="29">
        <f>D51+E51+F51+G51</f>
        <v>95621.170000000013</v>
      </c>
      <c r="D51" s="29">
        <f>D11</f>
        <v>44176.93</v>
      </c>
      <c r="E51" s="29">
        <f>E11</f>
        <v>12835.73</v>
      </c>
      <c r="F51" s="29">
        <f>F11</f>
        <v>37770.94</v>
      </c>
      <c r="G51" s="29">
        <f>G11</f>
        <v>837.57</v>
      </c>
      <c r="H51" s="20"/>
      <c r="I51" s="20"/>
    </row>
    <row r="52" spans="1:9" s="21" customFormat="1">
      <c r="A52" s="19"/>
      <c r="B52" s="28" t="s">
        <v>11</v>
      </c>
      <c r="C52" s="30">
        <f>D52+E52+F52+G52</f>
        <v>40.601373490113716</v>
      </c>
      <c r="D52" s="30">
        <f>D30</f>
        <v>16.424799999999998</v>
      </c>
      <c r="E52" s="30">
        <f>E30</f>
        <v>15.45968540900444</v>
      </c>
      <c r="F52" s="30">
        <f>F30</f>
        <v>8.5862969375878233</v>
      </c>
      <c r="G52" s="30">
        <f>G30</f>
        <v>0.13059114352145421</v>
      </c>
      <c r="H52" s="20"/>
    </row>
    <row r="53" spans="1:9" ht="25.5" customHeight="1">
      <c r="A53" s="10" t="s">
        <v>27</v>
      </c>
      <c r="B53" s="39" t="s">
        <v>12</v>
      </c>
      <c r="C53" s="39"/>
      <c r="D53" s="39"/>
      <c r="E53" s="39"/>
      <c r="F53" s="39"/>
      <c r="G53" s="39"/>
      <c r="H53" s="13"/>
    </row>
    <row r="54" spans="1:9">
      <c r="A54" s="12"/>
      <c r="B54" s="22" t="s">
        <v>10</v>
      </c>
      <c r="C54" s="29">
        <f>D54+E54+F54+G54+0.001</f>
        <v>25381.233004704092</v>
      </c>
      <c r="D54" s="33">
        <v>10372.480527388012</v>
      </c>
      <c r="E54" s="33">
        <v>9002.8396199435574</v>
      </c>
      <c r="F54" s="33">
        <v>5935.3782868454437</v>
      </c>
      <c r="G54" s="33">
        <v>70.533570527078993</v>
      </c>
      <c r="H54" s="13"/>
    </row>
    <row r="55" spans="1:9">
      <c r="A55" s="12"/>
      <c r="B55" s="22" t="s">
        <v>11</v>
      </c>
      <c r="C55" s="24">
        <v>3.20675</v>
      </c>
      <c r="D55" s="24">
        <v>1.3097700000000001</v>
      </c>
      <c r="E55" s="24">
        <v>1.13825</v>
      </c>
      <c r="F55" s="24">
        <v>0.74983999999999995</v>
      </c>
      <c r="G55" s="24">
        <v>8.9099999999999995E-3</v>
      </c>
      <c r="H55" s="13"/>
    </row>
    <row r="56" spans="1:9">
      <c r="A56" s="12" t="s">
        <v>28</v>
      </c>
      <c r="B56" s="26" t="s">
        <v>7</v>
      </c>
      <c r="C56" s="27">
        <f>C54/C7*100</f>
        <v>7.3199999937082465</v>
      </c>
      <c r="D56" s="27">
        <f>D54/(D54+D10)*100</f>
        <v>6.9216908499325269</v>
      </c>
      <c r="E56" s="27">
        <f>E54/(E54+E10)*100</f>
        <v>7.2250735297770152</v>
      </c>
      <c r="F56" s="27">
        <f>F54/(F54+F10)*100</f>
        <v>8.3163697856616974</v>
      </c>
      <c r="G56" s="27">
        <f>G54/(G54+G10)*100</f>
        <v>7.7671284219420142</v>
      </c>
      <c r="H56" s="13"/>
    </row>
    <row r="57" spans="1:9">
      <c r="A57" s="3"/>
      <c r="B57" s="1"/>
      <c r="C57" s="1"/>
      <c r="D57" s="1"/>
      <c r="E57" s="1"/>
      <c r="F57" s="1"/>
      <c r="G57" s="1"/>
      <c r="H57" s="1"/>
    </row>
    <row r="58" spans="1:9">
      <c r="B58" s="1"/>
      <c r="C58" s="1"/>
      <c r="D58" s="1"/>
      <c r="E58" s="1"/>
      <c r="F58" s="1"/>
      <c r="G58" s="1"/>
      <c r="H58" s="1"/>
    </row>
    <row r="59" spans="1:9">
      <c r="B59" s="1"/>
      <c r="C59" s="1"/>
      <c r="D59" s="1"/>
      <c r="E59" s="1"/>
      <c r="F59" s="1"/>
      <c r="G59" s="1"/>
      <c r="H59" s="1"/>
    </row>
    <row r="60" spans="1:9">
      <c r="B60" s="1"/>
      <c r="C60" s="1"/>
      <c r="D60" s="1"/>
      <c r="E60" s="1"/>
      <c r="F60" s="1"/>
      <c r="G60" s="1"/>
      <c r="H60" s="1"/>
    </row>
    <row r="62" spans="1:9">
      <c r="D62" s="32"/>
    </row>
    <row r="63" spans="1:9">
      <c r="D63" s="32"/>
    </row>
    <row r="64" spans="1:9">
      <c r="D64" s="32"/>
    </row>
    <row r="65" spans="4:4">
      <c r="D65" s="32"/>
    </row>
  </sheetData>
  <mergeCells count="12">
    <mergeCell ref="F3:F4"/>
    <mergeCell ref="G3:G4"/>
    <mergeCell ref="B6:G6"/>
    <mergeCell ref="B9:G9"/>
    <mergeCell ref="B53:G53"/>
    <mergeCell ref="B50:G50"/>
    <mergeCell ref="A1:G1"/>
    <mergeCell ref="A3:A4"/>
    <mergeCell ref="B3:B4"/>
    <mergeCell ref="C3:C4"/>
    <mergeCell ref="D3:D4"/>
    <mergeCell ref="E3:E4"/>
  </mergeCells>
  <phoneticPr fontId="0" type="noConversion"/>
  <dataValidations count="1">
    <dataValidation type="decimal" allowBlank="1" showInputMessage="1" showErrorMessage="1" errorTitle="Внимание" error="Допускается ввод только действительных чисел!" sqref="E65368:H65370 D24:E29 H7:H56 E65372:H65373 C7:G8 D20:E22 F20:G29 C40:G49 D30:G38 D10:G18 E65360:H65362 E65365:H65366 C51:G52 E65375:H65536 C10:C39 C54:G56">
      <formula1>-9.99999999999999E+23</formula1>
      <formula2>9.99999999999999E+23</formula2>
    </dataValidation>
  </dataValidations>
  <pageMargins left="0.16" right="0.22" top="1" bottom="1" header="0.5" footer="0.5"/>
  <pageSetup paperSize="9" scale="9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Баланс 2015год план</vt:lpstr>
    </vt:vector>
  </TitlesOfParts>
  <Company>ООО Энергонефть Самара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 </cp:lastModifiedBy>
  <cp:lastPrinted>2012-01-16T11:40:03Z</cp:lastPrinted>
  <dcterms:created xsi:type="dcterms:W3CDTF">2011-05-11T12:19:29Z</dcterms:created>
  <dcterms:modified xsi:type="dcterms:W3CDTF">2015-02-24T04:32:32Z</dcterms:modified>
</cp:coreProperties>
</file>