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320" windowHeight="7635" tabRatio="294"/>
  </bookViews>
  <sheets>
    <sheet name="2017 год " sheetId="4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F20" i="4" l="1"/>
  <c r="G20" i="4"/>
  <c r="F36" i="4"/>
  <c r="F35" i="4" s="1"/>
  <c r="E35" i="4"/>
  <c r="G35" i="4"/>
  <c r="D36" i="4"/>
  <c r="D35" i="4" s="1"/>
  <c r="D37" i="4"/>
  <c r="E37" i="4"/>
  <c r="D38" i="4"/>
  <c r="E38" i="4"/>
  <c r="G38" i="4"/>
  <c r="E39" i="4"/>
  <c r="G39" i="4"/>
  <c r="D41" i="4"/>
  <c r="F41" i="4"/>
  <c r="G41" i="4"/>
  <c r="D43" i="4"/>
  <c r="F18" i="4" l="1"/>
  <c r="F40" i="4" s="1"/>
  <c r="G12" i="4"/>
  <c r="G34" i="4" s="1"/>
  <c r="F12" i="4"/>
  <c r="F34" i="4" s="1"/>
  <c r="E12" i="4"/>
  <c r="E34" i="4" s="1"/>
  <c r="E33" i="4" s="1"/>
  <c r="D12" i="4"/>
  <c r="D34" i="4" s="1"/>
  <c r="E18" i="4"/>
  <c r="E40" i="4" s="1"/>
  <c r="E19" i="4"/>
  <c r="E41" i="4" s="1"/>
  <c r="D13" i="4"/>
  <c r="G15" i="4"/>
  <c r="F15" i="4"/>
  <c r="G14" i="4"/>
  <c r="F14" i="4"/>
  <c r="E14" i="4"/>
  <c r="E25" i="4"/>
  <c r="D25" i="4"/>
  <c r="D20" i="4" s="1"/>
  <c r="G18" i="4"/>
  <c r="G40" i="4" s="1"/>
  <c r="D18" i="4"/>
  <c r="D40" i="4" s="1"/>
  <c r="F17" i="4"/>
  <c r="F39" i="4" s="1"/>
  <c r="D17" i="4"/>
  <c r="D39" i="4" s="1"/>
  <c r="F16" i="4"/>
  <c r="C19" i="4"/>
  <c r="C59" i="4"/>
  <c r="C58" i="4"/>
  <c r="C7" i="4"/>
  <c r="C44" i="4"/>
  <c r="C45" i="4"/>
  <c r="C46" i="4"/>
  <c r="C47" i="4"/>
  <c r="C48" i="4"/>
  <c r="C49" i="4"/>
  <c r="C50" i="4"/>
  <c r="C51" i="4"/>
  <c r="C52" i="4"/>
  <c r="C43" i="4"/>
  <c r="C40" i="4"/>
  <c r="C22" i="4"/>
  <c r="C23" i="4"/>
  <c r="C24" i="4"/>
  <c r="C26" i="4"/>
  <c r="C27" i="4"/>
  <c r="C28" i="4"/>
  <c r="C29" i="4"/>
  <c r="C30" i="4"/>
  <c r="C21" i="4"/>
  <c r="E42" i="4"/>
  <c r="F42" i="4"/>
  <c r="G42" i="4"/>
  <c r="D42" i="4"/>
  <c r="E20" i="4" l="1"/>
  <c r="C20" i="4" s="1"/>
  <c r="C37" i="4"/>
  <c r="F38" i="4"/>
  <c r="C38" i="4" s="1"/>
  <c r="E32" i="4"/>
  <c r="C60" i="4"/>
  <c r="C8" i="4"/>
  <c r="C39" i="4"/>
  <c r="D33" i="4"/>
  <c r="C36" i="4"/>
  <c r="C35" i="4"/>
  <c r="C42" i="4"/>
  <c r="F33" i="4"/>
  <c r="F32" i="4" s="1"/>
  <c r="C41" i="4"/>
  <c r="F13" i="4"/>
  <c r="G13" i="4"/>
  <c r="C16" i="4"/>
  <c r="D11" i="4"/>
  <c r="C25" i="4"/>
  <c r="E13" i="4"/>
  <c r="E11" i="4"/>
  <c r="E10" i="4" s="1"/>
  <c r="C15" i="4"/>
  <c r="C14" i="4"/>
  <c r="C18" i="4"/>
  <c r="C17" i="4"/>
  <c r="C12" i="4"/>
  <c r="D32" i="4" l="1"/>
  <c r="G33" i="4"/>
  <c r="G32" i="4" s="1"/>
  <c r="C34" i="4"/>
  <c r="G11" i="4"/>
  <c r="G10" i="4" s="1"/>
  <c r="C13" i="4"/>
  <c r="F11" i="4"/>
  <c r="G55" i="4"/>
  <c r="D10" i="4"/>
  <c r="D55" i="4" s="1"/>
  <c r="E55" i="4"/>
  <c r="F10" i="4" l="1"/>
  <c r="F55" i="4" s="1"/>
  <c r="C55" i="4" s="1"/>
  <c r="C11" i="4"/>
  <c r="C32" i="4"/>
  <c r="C33" i="4"/>
  <c r="C10" i="4"/>
  <c r="C56" i="4"/>
</calcChain>
</file>

<file path=xl/sharedStrings.xml><?xml version="1.0" encoding="utf-8"?>
<sst xmlns="http://schemas.openxmlformats.org/spreadsheetml/2006/main" count="66" uniqueCount="44">
  <si>
    <t>№ п/п</t>
  </si>
  <si>
    <t>Наименование показателя</t>
  </si>
  <si>
    <t>Всего</t>
  </si>
  <si>
    <t>ВН</t>
  </si>
  <si>
    <t>СН1</t>
  </si>
  <si>
    <t>СН2</t>
  </si>
  <si>
    <t>НН</t>
  </si>
  <si>
    <t>То же в %</t>
  </si>
  <si>
    <t>1.</t>
  </si>
  <si>
    <t>2.</t>
  </si>
  <si>
    <t xml:space="preserve"> Электрическая энергия, тыс.кВт.ч</t>
  </si>
  <si>
    <t xml:space="preserve"> Мощность, МВт</t>
  </si>
  <si>
    <t>Потери электроэнергии в сетях</t>
  </si>
  <si>
    <t>Отпуск электроэнергии в сеть</t>
  </si>
  <si>
    <t>Отпуск электроэнергии из сети</t>
  </si>
  <si>
    <t>3.</t>
  </si>
  <si>
    <t>ОАО "СамараЭнерго"</t>
  </si>
  <si>
    <t>КЖД РЖД СП Энергосбыт</t>
  </si>
  <si>
    <t>Прочие потребители</t>
  </si>
  <si>
    <t>Сетевые организации</t>
  </si>
  <si>
    <t>ФГУ ГНП РКЦ ЦСКБ-Прогресс</t>
  </si>
  <si>
    <t>ООО "ТольяттиЭнергоСбыт"</t>
  </si>
  <si>
    <t>ЗАО "Самарская Сетевая Компания"</t>
  </si>
  <si>
    <t>Объем переданной электроэнергии</t>
  </si>
  <si>
    <t>МУП "Похвистневоэнерго"</t>
  </si>
  <si>
    <t>ООО "Эл-Транзит Плюс"</t>
  </si>
  <si>
    <t>ОАО "МРСК Волги"</t>
  </si>
  <si>
    <t>4.</t>
  </si>
  <si>
    <t>4.1</t>
  </si>
  <si>
    <t>Население в том числе</t>
  </si>
  <si>
    <t>население село</t>
  </si>
  <si>
    <t>население город</t>
  </si>
  <si>
    <t>ООО "Русэнергоресурс"</t>
  </si>
  <si>
    <t>ООО РН-Энерго</t>
  </si>
  <si>
    <t>ОАО "Похвистневоэнерго"</t>
  </si>
  <si>
    <t>ООО " Сетевая компания"</t>
  </si>
  <si>
    <t>ООО Транснефтьэлектросетьсервис</t>
  </si>
  <si>
    <t>ООО"ДМТ"</t>
  </si>
  <si>
    <t>ООО "Транснефтьэлектросетьсервис"</t>
  </si>
  <si>
    <t>ООО "СамараСеть"</t>
  </si>
  <si>
    <t>Баланс электроэнергии на 2017 год</t>
  </si>
  <si>
    <t>ООО "РУСЭНЕРГОСБЫТ"</t>
  </si>
  <si>
    <t>АО "РКЦ "Прогресс"</t>
  </si>
  <si>
    <t>ООО"Энергосервис"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</si>
</sst>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000"/>
    <numFmt numFmtId="166" formatCode="0.00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sz val="10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55"/>
      <name val="Arial"/>
      <family val="2"/>
      <charset val="204"/>
    </font>
    <font>
      <i/>
      <sz val="9"/>
      <name val="Arial Cyr"/>
      <charset val="204"/>
    </font>
    <font>
      <i/>
      <sz val="9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color rgb="FF7030A0"/>
      <name val="Arial"/>
      <family val="2"/>
      <charset val="204"/>
    </font>
    <font>
      <i/>
      <sz val="8"/>
      <color rgb="FF7030A0"/>
      <name val="Arial Cyr"/>
      <charset val="204"/>
    </font>
    <font>
      <i/>
      <sz val="8"/>
      <color rgb="FF7030A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1" applyBorder="0">
      <alignment horizontal="center" vertical="center" wrapText="1"/>
    </xf>
    <xf numFmtId="49" fontId="2" fillId="0" borderId="0" applyBorder="0">
      <alignment vertical="top"/>
    </xf>
    <xf numFmtId="0" fontId="3" fillId="0" borderId="0"/>
  </cellStyleXfs>
  <cellXfs count="46">
    <xf numFmtId="0" fontId="0" fillId="0" borderId="0" xfId="0"/>
    <xf numFmtId="0" fontId="3" fillId="0" borderId="0" xfId="3" applyFont="1" applyFill="1" applyBorder="1" applyAlignment="1" applyProtection="1">
      <alignment vertical="center"/>
    </xf>
    <xf numFmtId="0" fontId="3" fillId="0" borderId="0" xfId="0" applyFont="1" applyFill="1"/>
    <xf numFmtId="0" fontId="3" fillId="0" borderId="0" xfId="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49" fontId="6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/>
    <xf numFmtId="0" fontId="7" fillId="0" borderId="2" xfId="1" applyFont="1" applyFill="1" applyBorder="1" applyAlignment="1" applyProtection="1">
      <alignment horizontal="center" vertical="center" wrapText="1"/>
    </xf>
    <xf numFmtId="49" fontId="6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vertical="center"/>
    </xf>
    <xf numFmtId="49" fontId="3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horizontal="center" vertical="center"/>
    </xf>
    <xf numFmtId="49" fontId="10" fillId="0" borderId="2" xfId="3" applyNumberFormat="1" applyFont="1" applyFill="1" applyBorder="1" applyAlignment="1" applyProtection="1">
      <alignment horizontal="center" vertical="center"/>
    </xf>
    <xf numFmtId="0" fontId="10" fillId="0" borderId="0" xfId="0" applyFont="1" applyFill="1"/>
    <xf numFmtId="49" fontId="1" fillId="0" borderId="2" xfId="3" applyNumberFormat="1" applyFont="1" applyFill="1" applyBorder="1" applyAlignment="1" applyProtection="1">
      <alignment horizontal="center" vertical="center"/>
    </xf>
    <xf numFmtId="0" fontId="1" fillId="0" borderId="0" xfId="0" applyFont="1" applyFill="1"/>
    <xf numFmtId="0" fontId="3" fillId="2" borderId="2" xfId="3" applyFont="1" applyFill="1" applyBorder="1" applyAlignment="1" applyProtection="1">
      <alignment horizontal="left" vertical="center" wrapText="1"/>
    </xf>
    <xf numFmtId="0" fontId="6" fillId="2" borderId="2" xfId="3" applyFont="1" applyFill="1" applyBorder="1" applyAlignment="1" applyProtection="1">
      <alignment horizontal="left" vertical="center" wrapText="1"/>
    </xf>
    <xf numFmtId="164" fontId="3" fillId="2" borderId="2" xfId="0" applyNumberFormat="1" applyFont="1" applyFill="1" applyBorder="1" applyAlignment="1" applyProtection="1">
      <alignment horizontal="right" vertical="center"/>
      <protection locked="0"/>
    </xf>
    <xf numFmtId="0" fontId="8" fillId="2" borderId="2" xfId="3" applyFont="1" applyFill="1" applyBorder="1" applyAlignment="1" applyProtection="1">
      <alignment horizontal="left" vertical="center" wrapText="1"/>
    </xf>
    <xf numFmtId="0" fontId="3" fillId="2" borderId="2" xfId="3" applyFont="1" applyFill="1" applyBorder="1" applyAlignment="1" applyProtection="1">
      <alignment horizontal="left" vertical="center" wrapText="1" indent="2"/>
    </xf>
    <xf numFmtId="4" fontId="3" fillId="2" borderId="2" xfId="0" applyNumberFormat="1" applyFont="1" applyFill="1" applyBorder="1" applyAlignment="1" applyProtection="1">
      <alignment horizontal="right" vertical="center"/>
      <protection locked="0"/>
    </xf>
    <xf numFmtId="0" fontId="11" fillId="2" borderId="2" xfId="3" applyFont="1" applyFill="1" applyBorder="1" applyAlignment="1" applyProtection="1">
      <alignment horizontal="left" vertical="center" wrapText="1"/>
    </xf>
    <xf numFmtId="164" fontId="11" fillId="2" borderId="2" xfId="0" applyNumberFormat="1" applyFont="1" applyFill="1" applyBorder="1" applyAlignment="1" applyProtection="1">
      <alignment horizontal="right" vertical="center"/>
      <protection locked="0"/>
    </xf>
    <xf numFmtId="165" fontId="3" fillId="2" borderId="2" xfId="0" applyNumberFormat="1" applyFont="1" applyFill="1" applyBorder="1" applyAlignment="1" applyProtection="1">
      <alignment horizontal="right" vertical="center"/>
      <protection locked="0"/>
    </xf>
    <xf numFmtId="166" fontId="3" fillId="0" borderId="0" xfId="3" applyNumberFormat="1" applyFont="1" applyFill="1" applyAlignment="1" applyProtection="1">
      <alignment vertical="center"/>
    </xf>
    <xf numFmtId="165" fontId="6" fillId="2" borderId="2" xfId="0" applyNumberFormat="1" applyFont="1" applyFill="1" applyBorder="1" applyAlignment="1" applyProtection="1">
      <alignment horizontal="right" vertical="center"/>
      <protection locked="0"/>
    </xf>
    <xf numFmtId="165" fontId="9" fillId="2" borderId="2" xfId="0" applyNumberFormat="1" applyFont="1" applyFill="1" applyBorder="1" applyAlignment="1" applyProtection="1">
      <alignment horizontal="right" vertical="center"/>
      <protection locked="0"/>
    </xf>
    <xf numFmtId="165" fontId="10" fillId="2" borderId="2" xfId="0" applyNumberFormat="1" applyFont="1" applyFill="1" applyBorder="1"/>
    <xf numFmtId="165" fontId="9" fillId="2" borderId="2" xfId="0" applyNumberFormat="1" applyFont="1" applyFill="1" applyBorder="1"/>
    <xf numFmtId="164" fontId="9" fillId="2" borderId="2" xfId="0" applyNumberFormat="1" applyFont="1" applyFill="1" applyBorder="1" applyAlignment="1" applyProtection="1">
      <alignment horizontal="right" vertical="center"/>
      <protection locked="0"/>
    </xf>
    <xf numFmtId="165" fontId="11" fillId="2" borderId="2" xfId="0" applyNumberFormat="1" applyFont="1" applyFill="1" applyBorder="1" applyAlignment="1" applyProtection="1">
      <alignment horizontal="right" vertical="center"/>
      <protection locked="0"/>
    </xf>
    <xf numFmtId="165" fontId="9" fillId="0" borderId="2" xfId="0" applyNumberFormat="1" applyFont="1" applyFill="1" applyBorder="1" applyAlignment="1" applyProtection="1">
      <alignment horizontal="right" vertical="center"/>
      <protection locked="0"/>
    </xf>
    <xf numFmtId="165" fontId="6" fillId="0" borderId="0" xfId="0" applyNumberFormat="1" applyFont="1" applyFill="1"/>
    <xf numFmtId="49" fontId="12" fillId="0" borderId="2" xfId="3" applyNumberFormat="1" applyFont="1" applyFill="1" applyBorder="1" applyAlignment="1" applyProtection="1">
      <alignment horizontal="center" vertical="center"/>
    </xf>
    <xf numFmtId="0" fontId="13" fillId="2" borderId="2" xfId="3" applyFont="1" applyFill="1" applyBorder="1" applyAlignment="1" applyProtection="1">
      <alignment horizontal="left" vertical="center" wrapText="1"/>
    </xf>
    <xf numFmtId="165" fontId="14" fillId="2" borderId="2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Fill="1"/>
    <xf numFmtId="165" fontId="3" fillId="0" borderId="0" xfId="0" applyNumberFormat="1" applyFont="1" applyFill="1"/>
    <xf numFmtId="4" fontId="11" fillId="2" borderId="2" xfId="0" applyNumberFormat="1" applyFont="1" applyFill="1" applyBorder="1" applyAlignment="1" applyProtection="1">
      <alignment horizontal="right" vertical="center"/>
      <protection locked="0"/>
    </xf>
    <xf numFmtId="0" fontId="6" fillId="0" borderId="2" xfId="3" applyFont="1" applyFill="1" applyBorder="1" applyAlignment="1" applyProtection="1">
      <alignment horizontal="center" vertical="center" wrapText="1"/>
    </xf>
    <xf numFmtId="0" fontId="6" fillId="2" borderId="2" xfId="3" applyFont="1" applyFill="1" applyBorder="1" applyAlignment="1" applyProtection="1">
      <alignment horizontal="center" vertical="center" wrapText="1"/>
    </xf>
    <xf numFmtId="0" fontId="10" fillId="2" borderId="2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</cellXfs>
  <cellStyles count="4">
    <cellStyle name="ЗаголовокСтолбца" xfId="1"/>
    <cellStyle name="Обычный" xfId="0" builtinId="0"/>
    <cellStyle name="Обычный_20E2" xfId="2"/>
    <cellStyle name="Обычный_PREDEL.2008.UNKNOWN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epashkinaNY/Documents/&#1044;&#1054;&#1043;&#1054;&#1042;&#1054;&#1056;&#1067;%202017/&#1055;&#1040;&#1054;%20&#1057;&#1040;&#1052;&#1040;&#1056;&#1040;&#1069;&#1053;&#1045;&#1056;&#1043;&#1054;/&#1044;&#1057;%2020/&#1056;&#1040;&#1057;&#1063;&#1045;&#1058;%20&#1044;&#1054;&#1043;&#1054;&#1042;&#1054;&#1056;&#1054;&#1042;%202017%20&#1075;%20&#1055;&#1040;&#1054;%20&#1057;&#1069;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40;&#1056;&#1048;&#1060;%202017/2017%20&#1087;&#1088;&#1086;&#1073;&#1072;/&#1055;&#1088;&#1072;&#1074;&#1080;&#1083;&#1100;&#1085;&#1099;&#1081;/&#1056;&#1040;&#1057;&#1063;&#1045;&#1058;%20&#1058;&#1040;&#1056;&#1048;&#1060;&#1040;%202017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Э розница"/>
    </sheetNames>
    <sheetDataSet>
      <sheetData sheetId="0">
        <row r="24">
          <cell r="B24">
            <v>1059.9090000000001</v>
          </cell>
          <cell r="C24">
            <v>6505.3310000000001</v>
          </cell>
          <cell r="D24">
            <v>2922.1849999999999</v>
          </cell>
          <cell r="E24">
            <v>10312.700999999999</v>
          </cell>
          <cell r="F24">
            <v>4.335</v>
          </cell>
          <cell r="G24">
            <v>392.36500000000001</v>
          </cell>
          <cell r="H24">
            <v>197.02199999999999</v>
          </cell>
          <cell r="I24">
            <v>26.498000000000001</v>
          </cell>
          <cell r="J24">
            <v>137.67400000000001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м1"/>
      <sheetName val="НВВ"/>
      <sheetName val="НВВ в МЭ"/>
      <sheetName val="1"/>
      <sheetName val="2"/>
      <sheetName val="3"/>
      <sheetName val="Распред потоков"/>
      <sheetName val="4"/>
      <sheetName val="5"/>
      <sheetName val="6"/>
      <sheetName val="15"/>
      <sheetName val="расш. к15"/>
      <sheetName val="16"/>
      <sheetName val="18.2"/>
      <sheetName val="расш. к18.2"/>
      <sheetName val="21"/>
      <sheetName val="24"/>
      <sheetName val="27"/>
      <sheetName val="25"/>
      <sheetName val="баланс"/>
      <sheetName val="30 печать"/>
      <sheetName val="30"/>
      <sheetName val="ээ"/>
      <sheetName val="инд.тарифы"/>
      <sheetName val="У.е."/>
      <sheetName val="2.1"/>
      <sheetName val="2.2"/>
      <sheetName val="13"/>
      <sheetName val="17"/>
      <sheetName val="17.1"/>
      <sheetName val="20"/>
      <sheetName val="20.3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39">
          <cell r="C39">
            <v>1.012</v>
          </cell>
        </row>
        <row r="113">
          <cell r="C113">
            <v>29061.141</v>
          </cell>
        </row>
        <row r="114">
          <cell r="C114">
            <v>3025</v>
          </cell>
        </row>
        <row r="119">
          <cell r="C119">
            <v>113578.251</v>
          </cell>
        </row>
        <row r="154">
          <cell r="C154">
            <v>5292.9279999999999</v>
          </cell>
        </row>
        <row r="160">
          <cell r="C160">
            <v>1304.665</v>
          </cell>
        </row>
        <row r="203">
          <cell r="C203">
            <v>17430.798999999999</v>
          </cell>
        </row>
        <row r="204">
          <cell r="C204">
            <v>36</v>
          </cell>
        </row>
        <row r="243">
          <cell r="C243">
            <v>131.74799999999999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view="pageBreakPreview" zoomScaleNormal="100" zoomScaleSheetLayoutView="100" workbookViewId="0">
      <selection activeCell="K56" sqref="K56"/>
    </sheetView>
  </sheetViews>
  <sheetFormatPr defaultRowHeight="12.75" x14ac:dyDescent="0.2"/>
  <cols>
    <col min="1" max="1" width="4" style="11" customWidth="1"/>
    <col min="2" max="2" width="35.42578125" style="9" customWidth="1"/>
    <col min="3" max="3" width="15.5703125" style="9" bestFit="1" customWidth="1"/>
    <col min="4" max="4" width="15.28515625" style="9" bestFit="1" customWidth="1"/>
    <col min="5" max="5" width="15.28515625" style="9" customWidth="1"/>
    <col min="6" max="6" width="14.28515625" style="9" customWidth="1"/>
    <col min="7" max="7" width="10.42578125" style="9" bestFit="1" customWidth="1"/>
    <col min="8" max="9" width="9.140625" style="2"/>
    <col min="10" max="10" width="10.140625" style="2" bestFit="1" customWidth="1"/>
    <col min="11" max="16384" width="9.140625" style="2"/>
  </cols>
  <sheetData>
    <row r="1" spans="1:10" x14ac:dyDescent="0.2">
      <c r="A1" s="43" t="s">
        <v>40</v>
      </c>
      <c r="B1" s="43"/>
      <c r="C1" s="43"/>
      <c r="D1" s="43"/>
      <c r="E1" s="43"/>
      <c r="F1" s="43"/>
      <c r="G1" s="43"/>
    </row>
    <row r="2" spans="1:10" x14ac:dyDescent="0.2">
      <c r="A2" s="3"/>
      <c r="B2" s="4"/>
      <c r="C2" s="4"/>
      <c r="D2" s="4"/>
      <c r="E2" s="5"/>
      <c r="F2" s="5"/>
      <c r="G2" s="5"/>
    </row>
    <row r="3" spans="1:10" s="6" customFormat="1" x14ac:dyDescent="0.2">
      <c r="A3" s="44" t="s">
        <v>0</v>
      </c>
      <c r="B3" s="44" t="s">
        <v>1</v>
      </c>
      <c r="C3" s="45" t="s">
        <v>2</v>
      </c>
      <c r="D3" s="45" t="s">
        <v>3</v>
      </c>
      <c r="E3" s="45" t="s">
        <v>4</v>
      </c>
      <c r="F3" s="45" t="s">
        <v>5</v>
      </c>
      <c r="G3" s="45" t="s">
        <v>6</v>
      </c>
    </row>
    <row r="4" spans="1:10" s="6" customFormat="1" x14ac:dyDescent="0.2">
      <c r="A4" s="44"/>
      <c r="B4" s="44"/>
      <c r="C4" s="45"/>
      <c r="D4" s="45"/>
      <c r="E4" s="45"/>
      <c r="F4" s="45"/>
      <c r="G4" s="45"/>
    </row>
    <row r="5" spans="1:10" x14ac:dyDescent="0.2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</row>
    <row r="6" spans="1:10" ht="25.5" customHeight="1" x14ac:dyDescent="0.2">
      <c r="A6" s="8" t="s">
        <v>8</v>
      </c>
      <c r="B6" s="40" t="s">
        <v>13</v>
      </c>
      <c r="C6" s="40"/>
      <c r="D6" s="40"/>
      <c r="E6" s="40"/>
      <c r="F6" s="40"/>
      <c r="G6" s="40"/>
    </row>
    <row r="7" spans="1:10" x14ac:dyDescent="0.2">
      <c r="A7" s="10"/>
      <c r="B7" s="16" t="s">
        <v>10</v>
      </c>
      <c r="C7" s="24">
        <f>D7+E7+F7+G7</f>
        <v>342373.62</v>
      </c>
      <c r="D7" s="24">
        <v>328095.74599999998</v>
      </c>
      <c r="E7" s="24">
        <v>13389.66</v>
      </c>
      <c r="F7" s="24">
        <v>839.02099999999996</v>
      </c>
      <c r="G7" s="24">
        <v>49.192999999999998</v>
      </c>
    </row>
    <row r="8" spans="1:10" x14ac:dyDescent="0.2">
      <c r="A8" s="10"/>
      <c r="B8" s="16" t="s">
        <v>11</v>
      </c>
      <c r="C8" s="24">
        <f>D8+E8+F8+G8</f>
        <v>45.813420000000001</v>
      </c>
      <c r="D8" s="24">
        <v>43.835760000000001</v>
      </c>
      <c r="E8" s="24">
        <v>1.8675200000000001</v>
      </c>
      <c r="F8" s="24">
        <v>0.10372000000000001</v>
      </c>
      <c r="G8" s="24">
        <v>6.4200000000000004E-3</v>
      </c>
    </row>
    <row r="9" spans="1:10" ht="25.5" customHeight="1" x14ac:dyDescent="0.2">
      <c r="A9" s="8" t="s">
        <v>9</v>
      </c>
      <c r="B9" s="41" t="s">
        <v>14</v>
      </c>
      <c r="C9" s="41"/>
      <c r="D9" s="41"/>
      <c r="E9" s="41"/>
      <c r="F9" s="41"/>
      <c r="G9" s="41"/>
    </row>
    <row r="10" spans="1:10" s="6" customFormat="1" x14ac:dyDescent="0.2">
      <c r="A10" s="8"/>
      <c r="B10" s="17" t="s">
        <v>10</v>
      </c>
      <c r="C10" s="26">
        <f>D10+E10+F10+G10</f>
        <v>323132.22500000003</v>
      </c>
      <c r="D10" s="26">
        <f>D11+D20</f>
        <v>181271.33300000004</v>
      </c>
      <c r="E10" s="26">
        <f t="shared" ref="E10:G10" si="0">E11+E20</f>
        <v>85844.634000000005</v>
      </c>
      <c r="F10" s="26">
        <f t="shared" si="0"/>
        <v>55523.315999999999</v>
      </c>
      <c r="G10" s="26">
        <f t="shared" si="0"/>
        <v>492.94199999999995</v>
      </c>
      <c r="H10" s="2"/>
    </row>
    <row r="11" spans="1:10" s="6" customFormat="1" x14ac:dyDescent="0.2">
      <c r="A11" s="8"/>
      <c r="B11" s="17" t="s">
        <v>18</v>
      </c>
      <c r="C11" s="26">
        <f>D11+E11+F11+G11</f>
        <v>83165.957999999999</v>
      </c>
      <c r="D11" s="26">
        <f>D12+D13+D16+D17+D18+D19</f>
        <v>33146.050000000003</v>
      </c>
      <c r="E11" s="26">
        <f t="shared" ref="E11:G11" si="1">E12+E13+E16+E17+E18+E19</f>
        <v>21349.725999999999</v>
      </c>
      <c r="F11" s="26">
        <f t="shared" si="1"/>
        <v>28177.239999999998</v>
      </c>
      <c r="G11" s="26">
        <f t="shared" si="1"/>
        <v>492.94199999999995</v>
      </c>
      <c r="I11" s="33"/>
      <c r="J11" s="33"/>
    </row>
    <row r="12" spans="1:10" x14ac:dyDescent="0.2">
      <c r="A12" s="10"/>
      <c r="B12" s="19" t="s">
        <v>16</v>
      </c>
      <c r="C12" s="27">
        <f>D12+E12+F12+G12</f>
        <v>18074.963</v>
      </c>
      <c r="D12" s="27">
        <f>'[1]СЭ розница'!$B$24</f>
        <v>1059.9090000000001</v>
      </c>
      <c r="E12" s="27">
        <f>'[1]СЭ розница'!$C$24</f>
        <v>6505.3310000000001</v>
      </c>
      <c r="F12" s="27">
        <f>'[1]СЭ розница'!$E$24</f>
        <v>10312.700999999999</v>
      </c>
      <c r="G12" s="27">
        <f>'[1]СЭ розница'!$H$24</f>
        <v>197.02199999999999</v>
      </c>
      <c r="H12" s="6"/>
    </row>
    <row r="13" spans="1:10" x14ac:dyDescent="0.2">
      <c r="A13" s="10"/>
      <c r="B13" s="19" t="s">
        <v>29</v>
      </c>
      <c r="C13" s="27">
        <f t="shared" ref="C13:C19" si="2">D13+E13+F13+G13</f>
        <v>3483.0569999999998</v>
      </c>
      <c r="D13" s="27">
        <f>D14+D15</f>
        <v>0</v>
      </c>
      <c r="E13" s="27">
        <f t="shared" ref="E13:G13" si="3">E14+E15</f>
        <v>2922.1849999999999</v>
      </c>
      <c r="F13" s="27">
        <f t="shared" si="3"/>
        <v>396.7</v>
      </c>
      <c r="G13" s="27">
        <f t="shared" si="3"/>
        <v>164.172</v>
      </c>
      <c r="J13" s="38"/>
    </row>
    <row r="14" spans="1:10" s="37" customFormat="1" ht="11.25" x14ac:dyDescent="0.2">
      <c r="A14" s="34"/>
      <c r="B14" s="35" t="s">
        <v>30</v>
      </c>
      <c r="C14" s="36">
        <f t="shared" si="2"/>
        <v>3452.2240000000002</v>
      </c>
      <c r="D14" s="36">
        <v>0</v>
      </c>
      <c r="E14" s="36">
        <f>'[1]СЭ розница'!$D$24</f>
        <v>2922.1849999999999</v>
      </c>
      <c r="F14" s="36">
        <f>'[1]СЭ розница'!$G$24</f>
        <v>392.36500000000001</v>
      </c>
      <c r="G14" s="36">
        <f>'[1]СЭ розница'!$J$24</f>
        <v>137.67400000000001</v>
      </c>
    </row>
    <row r="15" spans="1:10" s="37" customFormat="1" ht="11.25" x14ac:dyDescent="0.2">
      <c r="A15" s="34"/>
      <c r="B15" s="35" t="s">
        <v>31</v>
      </c>
      <c r="C15" s="36">
        <f t="shared" si="2"/>
        <v>30.833000000000002</v>
      </c>
      <c r="D15" s="36">
        <v>0</v>
      </c>
      <c r="E15" s="36">
        <v>0</v>
      </c>
      <c r="F15" s="36">
        <f>'[1]СЭ розница'!$F$24</f>
        <v>4.335</v>
      </c>
      <c r="G15" s="36">
        <f>'[1]СЭ розница'!$I$24</f>
        <v>26.498000000000001</v>
      </c>
    </row>
    <row r="16" spans="1:10" x14ac:dyDescent="0.2">
      <c r="A16" s="10"/>
      <c r="B16" s="19" t="s">
        <v>21</v>
      </c>
      <c r="C16" s="27">
        <f t="shared" si="2"/>
        <v>1.012</v>
      </c>
      <c r="D16" s="27">
        <v>0</v>
      </c>
      <c r="E16" s="27">
        <v>0</v>
      </c>
      <c r="F16" s="27">
        <f>'[2]30 печать'!$C$39</f>
        <v>1.012</v>
      </c>
      <c r="G16" s="27">
        <v>0</v>
      </c>
    </row>
    <row r="17" spans="1:9" x14ac:dyDescent="0.2">
      <c r="A17" s="10"/>
      <c r="B17" s="19" t="s">
        <v>32</v>
      </c>
      <c r="C17" s="27">
        <f t="shared" si="2"/>
        <v>3061</v>
      </c>
      <c r="D17" s="27">
        <f>'[2]30 печать'!$C$114</f>
        <v>3025</v>
      </c>
      <c r="E17" s="27">
        <v>0</v>
      </c>
      <c r="F17" s="27">
        <f>'[2]30 печать'!$C$204</f>
        <v>36</v>
      </c>
      <c r="G17" s="27">
        <v>0</v>
      </c>
    </row>
    <row r="18" spans="1:9" x14ac:dyDescent="0.2">
      <c r="A18" s="10"/>
      <c r="B18" s="19" t="s">
        <v>33</v>
      </c>
      <c r="C18" s="27">
        <f t="shared" si="2"/>
        <v>52387.172999999995</v>
      </c>
      <c r="D18" s="32">
        <f>'[2]30 печать'!$C$113</f>
        <v>29061.141</v>
      </c>
      <c r="E18" s="32">
        <f>'[2]30 печать'!$C$154+470.529</f>
        <v>5763.4570000000003</v>
      </c>
      <c r="F18" s="32">
        <f>'[2]30 печать'!$C$203+0.028</f>
        <v>17430.826999999997</v>
      </c>
      <c r="G18" s="32">
        <f>'[2]30 печать'!$C$243</f>
        <v>131.74799999999999</v>
      </c>
    </row>
    <row r="19" spans="1:9" x14ac:dyDescent="0.2">
      <c r="A19" s="10"/>
      <c r="B19" s="19" t="s">
        <v>41</v>
      </c>
      <c r="C19" s="27">
        <f t="shared" si="2"/>
        <v>6158.7529999999997</v>
      </c>
      <c r="D19" s="32">
        <v>0</v>
      </c>
      <c r="E19" s="32">
        <f>6158.753</f>
        <v>6158.7529999999997</v>
      </c>
      <c r="F19" s="32">
        <v>0</v>
      </c>
      <c r="G19" s="32">
        <v>0</v>
      </c>
    </row>
    <row r="20" spans="1:9" x14ac:dyDescent="0.2">
      <c r="A20" s="10"/>
      <c r="B20" s="17" t="s">
        <v>19</v>
      </c>
      <c r="C20" s="26">
        <f>D20+E20+F20+G20</f>
        <v>239966.26700000002</v>
      </c>
      <c r="D20" s="28">
        <f>SUM(D21:D30)</f>
        <v>148125.28300000002</v>
      </c>
      <c r="E20" s="28">
        <f t="shared" ref="E20:G20" si="4">SUM(E21:E30)</f>
        <v>64494.908000000003</v>
      </c>
      <c r="F20" s="28">
        <f t="shared" si="4"/>
        <v>27346.076000000001</v>
      </c>
      <c r="G20" s="28">
        <f t="shared" si="4"/>
        <v>0</v>
      </c>
    </row>
    <row r="21" spans="1:9" x14ac:dyDescent="0.2">
      <c r="A21" s="10"/>
      <c r="B21" s="19" t="s">
        <v>34</v>
      </c>
      <c r="C21" s="27">
        <f>D21+E21+F21+G21</f>
        <v>212</v>
      </c>
      <c r="D21" s="27">
        <v>0</v>
      </c>
      <c r="E21" s="27">
        <v>0</v>
      </c>
      <c r="F21" s="27">
        <v>212</v>
      </c>
      <c r="G21" s="27">
        <v>0</v>
      </c>
    </row>
    <row r="22" spans="1:9" x14ac:dyDescent="0.2">
      <c r="A22" s="10"/>
      <c r="B22" s="19" t="s">
        <v>22</v>
      </c>
      <c r="C22" s="27">
        <f t="shared" ref="C22:C30" si="5">D22+E22+F22+G22</f>
        <v>119442.70600000001</v>
      </c>
      <c r="D22" s="27">
        <v>32058.856</v>
      </c>
      <c r="E22" s="27">
        <v>61421.936000000002</v>
      </c>
      <c r="F22" s="27">
        <v>25961.914000000001</v>
      </c>
      <c r="G22" s="27">
        <v>0</v>
      </c>
    </row>
    <row r="23" spans="1:9" x14ac:dyDescent="0.2">
      <c r="A23" s="10"/>
      <c r="B23" s="19" t="s">
        <v>25</v>
      </c>
      <c r="C23" s="27">
        <f t="shared" si="5"/>
        <v>22.295999999999999</v>
      </c>
      <c r="D23" s="27">
        <v>0</v>
      </c>
      <c r="E23" s="27">
        <v>0</v>
      </c>
      <c r="F23" s="27">
        <v>22.295999999999999</v>
      </c>
      <c r="G23" s="27">
        <v>0</v>
      </c>
    </row>
    <row r="24" spans="1:9" x14ac:dyDescent="0.2">
      <c r="A24" s="10"/>
      <c r="B24" s="19" t="s">
        <v>42</v>
      </c>
      <c r="C24" s="27">
        <f t="shared" si="5"/>
        <v>469.32</v>
      </c>
      <c r="D24" s="29">
        <v>0</v>
      </c>
      <c r="E24" s="29">
        <v>469.32</v>
      </c>
      <c r="F24" s="27">
        <v>0</v>
      </c>
      <c r="G24" s="27">
        <v>0</v>
      </c>
    </row>
    <row r="25" spans="1:9" x14ac:dyDescent="0.2">
      <c r="A25" s="10"/>
      <c r="B25" s="19" t="s">
        <v>26</v>
      </c>
      <c r="C25" s="27">
        <f t="shared" si="5"/>
        <v>114882.916</v>
      </c>
      <c r="D25" s="27">
        <f>'[2]30 печать'!$C$119</f>
        <v>113578.251</v>
      </c>
      <c r="E25" s="27">
        <f>'[2]30 печать'!$C$160</f>
        <v>1304.665</v>
      </c>
      <c r="F25" s="27">
        <v>0</v>
      </c>
      <c r="G25" s="27">
        <v>0</v>
      </c>
    </row>
    <row r="26" spans="1:9" x14ac:dyDescent="0.2">
      <c r="A26" s="10"/>
      <c r="B26" s="19" t="s">
        <v>35</v>
      </c>
      <c r="C26" s="27">
        <f t="shared" si="5"/>
        <v>1149.866</v>
      </c>
      <c r="D26" s="27">
        <v>0</v>
      </c>
      <c r="E26" s="27">
        <v>0</v>
      </c>
      <c r="F26" s="27">
        <v>1149.866</v>
      </c>
      <c r="G26" s="27">
        <v>0</v>
      </c>
    </row>
    <row r="27" spans="1:9" x14ac:dyDescent="0.2">
      <c r="A27" s="10"/>
      <c r="B27" s="19" t="s">
        <v>17</v>
      </c>
      <c r="C27" s="27">
        <f t="shared" si="5"/>
        <v>37.134</v>
      </c>
      <c r="D27" s="9">
        <v>0</v>
      </c>
      <c r="E27" s="27">
        <v>37.134</v>
      </c>
      <c r="F27" s="27">
        <v>0</v>
      </c>
      <c r="G27" s="27">
        <v>0</v>
      </c>
    </row>
    <row r="28" spans="1:9" x14ac:dyDescent="0.2">
      <c r="A28" s="10"/>
      <c r="B28" s="19" t="s">
        <v>43</v>
      </c>
      <c r="C28" s="27">
        <f t="shared" si="5"/>
        <v>2488.1759999999999</v>
      </c>
      <c r="D28" s="27">
        <v>2488.1759999999999</v>
      </c>
      <c r="E28" s="27">
        <v>0</v>
      </c>
      <c r="F28" s="27">
        <v>0</v>
      </c>
      <c r="G28" s="27">
        <v>0</v>
      </c>
    </row>
    <row r="29" spans="1:9" x14ac:dyDescent="0.2">
      <c r="A29" s="10"/>
      <c r="B29" s="19" t="s">
        <v>38</v>
      </c>
      <c r="C29" s="27">
        <f t="shared" si="5"/>
        <v>376.89</v>
      </c>
      <c r="D29" s="24">
        <v>0</v>
      </c>
      <c r="E29" s="24">
        <v>376.89</v>
      </c>
      <c r="F29" s="24">
        <v>0</v>
      </c>
      <c r="G29" s="24">
        <v>0</v>
      </c>
    </row>
    <row r="30" spans="1:9" x14ac:dyDescent="0.2">
      <c r="A30" s="10"/>
      <c r="B30" s="19" t="s">
        <v>39</v>
      </c>
      <c r="C30" s="27">
        <f t="shared" si="5"/>
        <v>884.96299999999997</v>
      </c>
      <c r="D30" s="24">
        <v>0</v>
      </c>
      <c r="E30" s="24">
        <v>884.96299999999997</v>
      </c>
      <c r="F30" s="24">
        <v>0</v>
      </c>
      <c r="G30" s="24">
        <v>0</v>
      </c>
    </row>
    <row r="31" spans="1:9" x14ac:dyDescent="0.2">
      <c r="A31" s="10"/>
      <c r="B31" s="19"/>
      <c r="C31" s="24"/>
      <c r="D31" s="24"/>
      <c r="E31" s="24"/>
      <c r="F31" s="24"/>
      <c r="G31" s="24"/>
    </row>
    <row r="32" spans="1:9" s="6" customFormat="1" x14ac:dyDescent="0.2">
      <c r="A32" s="8"/>
      <c r="B32" s="17" t="s">
        <v>11</v>
      </c>
      <c r="C32" s="26">
        <f>D32+E32+F32+G32</f>
        <v>43.238721575342467</v>
      </c>
      <c r="D32" s="26">
        <f>D33+D42</f>
        <v>23.955085662100455</v>
      </c>
      <c r="E32" s="26">
        <f t="shared" ref="E32:G32" si="6">E33+E42</f>
        <v>11.323710570776257</v>
      </c>
      <c r="F32" s="26">
        <f t="shared" si="6"/>
        <v>7.8923945205479447</v>
      </c>
      <c r="G32" s="26">
        <f t="shared" si="6"/>
        <v>6.7530821917808223E-2</v>
      </c>
      <c r="I32" s="33"/>
    </row>
    <row r="33" spans="1:7" s="6" customFormat="1" x14ac:dyDescent="0.2">
      <c r="A33" s="8"/>
      <c r="B33" s="17" t="s">
        <v>18</v>
      </c>
      <c r="C33" s="26">
        <f>D33+E33+F33+G33</f>
        <v>10.737721575342466</v>
      </c>
      <c r="D33" s="26">
        <f>D34+D35+D38+D39+D40+D41</f>
        <v>3.7837956621004567</v>
      </c>
      <c r="E33" s="26">
        <f>E34+E35+E38+E39+E40+E41</f>
        <v>2.6346005707762559</v>
      </c>
      <c r="F33" s="26">
        <f>F34+F35+F38+F39+F40+F41</f>
        <v>4.2517945205479446</v>
      </c>
      <c r="G33" s="26">
        <f>G34+G35+G38+G39+G40+G41</f>
        <v>6.7530821917808223E-2</v>
      </c>
    </row>
    <row r="34" spans="1:7" x14ac:dyDescent="0.2">
      <c r="A34" s="10"/>
      <c r="B34" s="19" t="s">
        <v>16</v>
      </c>
      <c r="C34" s="24">
        <f>D34+E34+F34+G34</f>
        <v>2.0633519406392691</v>
      </c>
      <c r="D34" s="24">
        <f>D12/8760</f>
        <v>0.12099417808219179</v>
      </c>
      <c r="E34" s="24">
        <f>E12/8760</f>
        <v>0.74261769406392697</v>
      </c>
      <c r="F34" s="24">
        <f>F12/8760</f>
        <v>1.1772489726027395</v>
      </c>
      <c r="G34" s="24">
        <f>G12/8760</f>
        <v>2.2491095890410959E-2</v>
      </c>
    </row>
    <row r="35" spans="1:7" x14ac:dyDescent="0.2">
      <c r="A35" s="10"/>
      <c r="B35" s="19" t="s">
        <v>29</v>
      </c>
      <c r="C35" s="24">
        <f t="shared" ref="C35:C41" si="7">D35+E35+F35+G35</f>
        <v>0.63400000000000012</v>
      </c>
      <c r="D35" s="24">
        <f>D36+D37</f>
        <v>0</v>
      </c>
      <c r="E35" s="24">
        <f t="shared" ref="E35:G35" si="8">E36+E37</f>
        <v>0.53100000000000003</v>
      </c>
      <c r="F35" s="24">
        <f t="shared" si="8"/>
        <v>7.3000000000000009E-2</v>
      </c>
      <c r="G35" s="24">
        <f t="shared" si="8"/>
        <v>3.0000000000000002E-2</v>
      </c>
    </row>
    <row r="36" spans="1:7" s="37" customFormat="1" ht="11.25" x14ac:dyDescent="0.2">
      <c r="A36" s="34"/>
      <c r="B36" s="35" t="s">
        <v>30</v>
      </c>
      <c r="C36" s="36">
        <f t="shared" si="7"/>
        <v>0.628</v>
      </c>
      <c r="D36" s="36">
        <f t="shared" ref="D36" si="9">D14/8760</f>
        <v>0</v>
      </c>
      <c r="E36" s="36">
        <v>0.53100000000000003</v>
      </c>
      <c r="F36" s="36">
        <f>0.066+0.006</f>
        <v>7.2000000000000008E-2</v>
      </c>
      <c r="G36" s="36">
        <v>2.5000000000000001E-2</v>
      </c>
    </row>
    <row r="37" spans="1:7" s="37" customFormat="1" ht="11.25" x14ac:dyDescent="0.2">
      <c r="A37" s="34"/>
      <c r="B37" s="35" t="s">
        <v>31</v>
      </c>
      <c r="C37" s="36">
        <f t="shared" si="7"/>
        <v>6.0000000000000001E-3</v>
      </c>
      <c r="D37" s="36">
        <f t="shared" ref="D37:E37" si="10">D15/8760</f>
        <v>0</v>
      </c>
      <c r="E37" s="36">
        <f t="shared" si="10"/>
        <v>0</v>
      </c>
      <c r="F37" s="36">
        <v>1E-3</v>
      </c>
      <c r="G37" s="36">
        <v>5.0000000000000001E-3</v>
      </c>
    </row>
    <row r="38" spans="1:7" x14ac:dyDescent="0.2">
      <c r="A38" s="10"/>
      <c r="B38" s="19" t="s">
        <v>21</v>
      </c>
      <c r="C38" s="24">
        <f t="shared" si="7"/>
        <v>1.1552511415525115E-4</v>
      </c>
      <c r="D38" s="24">
        <f t="shared" ref="D38:G38" si="11">D16/8760</f>
        <v>0</v>
      </c>
      <c r="E38" s="24">
        <f t="shared" si="11"/>
        <v>0</v>
      </c>
      <c r="F38" s="24">
        <f t="shared" si="11"/>
        <v>1.1552511415525115E-4</v>
      </c>
      <c r="G38" s="24">
        <f t="shared" si="11"/>
        <v>0</v>
      </c>
    </row>
    <row r="39" spans="1:7" x14ac:dyDescent="0.2">
      <c r="A39" s="10"/>
      <c r="B39" s="19" t="s">
        <v>32</v>
      </c>
      <c r="C39" s="24">
        <f t="shared" si="7"/>
        <v>0.34942922374429219</v>
      </c>
      <c r="D39" s="24">
        <f t="shared" ref="D39:G39" si="12">D17/8760</f>
        <v>0.34531963470319632</v>
      </c>
      <c r="E39" s="24">
        <f t="shared" si="12"/>
        <v>0</v>
      </c>
      <c r="F39" s="24">
        <f t="shared" si="12"/>
        <v>4.10958904109589E-3</v>
      </c>
      <c r="G39" s="24">
        <f t="shared" si="12"/>
        <v>0</v>
      </c>
    </row>
    <row r="40" spans="1:7" x14ac:dyDescent="0.2">
      <c r="A40" s="10"/>
      <c r="B40" s="19" t="s">
        <v>33</v>
      </c>
      <c r="C40" s="24">
        <f t="shared" si="7"/>
        <v>6.9877708904109586</v>
      </c>
      <c r="D40" s="24">
        <f t="shared" ref="D40:G40" si="13">D18/8760</f>
        <v>3.3174818493150684</v>
      </c>
      <c r="E40" s="24">
        <f>E18/8760</f>
        <v>0.65792888127853888</v>
      </c>
      <c r="F40" s="24">
        <f>F18/8760+1.0075</f>
        <v>2.9973204337899544</v>
      </c>
      <c r="G40" s="24">
        <f t="shared" si="13"/>
        <v>1.503972602739726E-2</v>
      </c>
    </row>
    <row r="41" spans="1:7" x14ac:dyDescent="0.2">
      <c r="A41" s="10"/>
      <c r="B41" s="19" t="s">
        <v>41</v>
      </c>
      <c r="C41" s="24">
        <f t="shared" si="7"/>
        <v>0.70305399543378988</v>
      </c>
      <c r="D41" s="24">
        <f t="shared" ref="D41:G41" si="14">D19/8760</f>
        <v>0</v>
      </c>
      <c r="E41" s="24">
        <f t="shared" si="14"/>
        <v>0.70305399543378988</v>
      </c>
      <c r="F41" s="24">
        <f t="shared" si="14"/>
        <v>0</v>
      </c>
      <c r="G41" s="24">
        <f t="shared" si="14"/>
        <v>0</v>
      </c>
    </row>
    <row r="42" spans="1:7" x14ac:dyDescent="0.2">
      <c r="A42" s="10"/>
      <c r="B42" s="17" t="s">
        <v>19</v>
      </c>
      <c r="C42" s="26">
        <f>D42+E42+F42+G42</f>
        <v>32.500999999999998</v>
      </c>
      <c r="D42" s="26">
        <f>SUM(D43:D52)</f>
        <v>20.171289999999999</v>
      </c>
      <c r="E42" s="26">
        <f t="shared" ref="E42:G42" si="15">SUM(E43:E52)</f>
        <v>8.6891100000000012</v>
      </c>
      <c r="F42" s="26">
        <f t="shared" si="15"/>
        <v>3.6406000000000001</v>
      </c>
      <c r="G42" s="26">
        <f t="shared" si="15"/>
        <v>0</v>
      </c>
    </row>
    <row r="43" spans="1:7" x14ac:dyDescent="0.2">
      <c r="A43" s="10"/>
      <c r="B43" s="19" t="s">
        <v>24</v>
      </c>
      <c r="C43" s="27">
        <f>D43+E43+F43+G43</f>
        <v>0.02</v>
      </c>
      <c r="D43" s="24">
        <f>D30/8760</f>
        <v>0</v>
      </c>
      <c r="E43" s="27">
        <v>0</v>
      </c>
      <c r="F43" s="27">
        <v>0.02</v>
      </c>
      <c r="G43" s="27">
        <v>0</v>
      </c>
    </row>
    <row r="44" spans="1:7" x14ac:dyDescent="0.2">
      <c r="A44" s="10"/>
      <c r="B44" s="19" t="s">
        <v>22</v>
      </c>
      <c r="C44" s="27">
        <f t="shared" ref="C44:C52" si="16">D44+E44+F44+G44</f>
        <v>16.04035</v>
      </c>
      <c r="D44" s="30">
        <v>4.3052900000000003</v>
      </c>
      <c r="E44" s="30">
        <v>8.2485499999999998</v>
      </c>
      <c r="F44" s="30">
        <v>3.48651</v>
      </c>
      <c r="G44" s="30">
        <v>0</v>
      </c>
    </row>
    <row r="45" spans="1:7" x14ac:dyDescent="0.2">
      <c r="A45" s="10"/>
      <c r="B45" s="19" t="s">
        <v>25</v>
      </c>
      <c r="C45" s="27">
        <f t="shared" si="16"/>
        <v>2.5600000000000002E-3</v>
      </c>
      <c r="D45" s="27">
        <v>0</v>
      </c>
      <c r="E45" s="27">
        <v>0</v>
      </c>
      <c r="F45" s="27">
        <v>2.5600000000000002E-3</v>
      </c>
      <c r="G45" s="27">
        <v>0</v>
      </c>
    </row>
    <row r="46" spans="1:7" x14ac:dyDescent="0.2">
      <c r="A46" s="10"/>
      <c r="B46" s="19" t="s">
        <v>20</v>
      </c>
      <c r="C46" s="27">
        <f t="shared" si="16"/>
        <v>5.3679999999999999E-2</v>
      </c>
      <c r="D46" s="30">
        <v>0</v>
      </c>
      <c r="E46" s="30">
        <v>5.3679999999999999E-2</v>
      </c>
      <c r="F46" s="27">
        <v>0</v>
      </c>
      <c r="G46" s="27">
        <v>0</v>
      </c>
    </row>
    <row r="47" spans="1:7" x14ac:dyDescent="0.2">
      <c r="A47" s="10"/>
      <c r="B47" s="19" t="s">
        <v>26</v>
      </c>
      <c r="C47" s="27">
        <f t="shared" si="16"/>
        <v>15.815999999999999</v>
      </c>
      <c r="D47" s="30">
        <v>15.635999999999999</v>
      </c>
      <c r="E47" s="27">
        <v>0.18</v>
      </c>
      <c r="F47" s="27">
        <v>0</v>
      </c>
      <c r="G47" s="27">
        <v>0</v>
      </c>
    </row>
    <row r="48" spans="1:7" x14ac:dyDescent="0.2">
      <c r="A48" s="10"/>
      <c r="B48" s="19" t="s">
        <v>35</v>
      </c>
      <c r="C48" s="27">
        <f t="shared" si="16"/>
        <v>0.13153000000000001</v>
      </c>
      <c r="D48" s="27">
        <v>0</v>
      </c>
      <c r="E48" s="27">
        <v>0</v>
      </c>
      <c r="F48" s="27">
        <v>0.13153000000000001</v>
      </c>
      <c r="G48" s="27">
        <v>0</v>
      </c>
    </row>
    <row r="49" spans="1:7" x14ac:dyDescent="0.2">
      <c r="A49" s="10"/>
      <c r="B49" s="19" t="s">
        <v>17</v>
      </c>
      <c r="C49" s="27">
        <f t="shared" si="16"/>
        <v>4.2500000000000003E-3</v>
      </c>
      <c r="D49" s="27">
        <v>0</v>
      </c>
      <c r="E49" s="27">
        <v>4.2500000000000003E-3</v>
      </c>
      <c r="F49" s="27">
        <v>0</v>
      </c>
      <c r="G49" s="27">
        <v>0</v>
      </c>
    </row>
    <row r="50" spans="1:7" x14ac:dyDescent="0.2">
      <c r="A50" s="10"/>
      <c r="B50" s="19" t="s">
        <v>37</v>
      </c>
      <c r="C50" s="27">
        <f t="shared" si="16"/>
        <v>0.23</v>
      </c>
      <c r="D50" s="27">
        <v>0.23</v>
      </c>
      <c r="E50" s="27">
        <v>0</v>
      </c>
      <c r="F50" s="27">
        <v>0</v>
      </c>
      <c r="G50" s="27">
        <v>0</v>
      </c>
    </row>
    <row r="51" spans="1:7" x14ac:dyDescent="0.2">
      <c r="A51" s="10"/>
      <c r="B51" s="19" t="s">
        <v>36</v>
      </c>
      <c r="C51" s="27">
        <f t="shared" si="16"/>
        <v>0.10100000000000001</v>
      </c>
      <c r="D51" s="30">
        <v>0</v>
      </c>
      <c r="E51" s="30">
        <v>0.10100000000000001</v>
      </c>
      <c r="F51" s="27">
        <v>0</v>
      </c>
      <c r="G51" s="27">
        <v>0</v>
      </c>
    </row>
    <row r="52" spans="1:7" x14ac:dyDescent="0.2">
      <c r="A52" s="10"/>
      <c r="B52" s="19" t="s">
        <v>39</v>
      </c>
      <c r="C52" s="27">
        <f t="shared" si="16"/>
        <v>0.10163</v>
      </c>
      <c r="D52" s="30">
        <v>0</v>
      </c>
      <c r="E52" s="30">
        <v>0.10163</v>
      </c>
      <c r="F52" s="27">
        <v>0</v>
      </c>
      <c r="G52" s="27">
        <v>0</v>
      </c>
    </row>
    <row r="53" spans="1:7" x14ac:dyDescent="0.2">
      <c r="A53" s="10"/>
      <c r="B53" s="19"/>
      <c r="C53" s="27"/>
      <c r="D53" s="27"/>
      <c r="E53" s="27"/>
      <c r="F53" s="27"/>
      <c r="G53" s="27"/>
    </row>
    <row r="54" spans="1:7" s="13" customFormat="1" x14ac:dyDescent="0.2">
      <c r="A54" s="12" t="s">
        <v>15</v>
      </c>
      <c r="B54" s="42" t="s">
        <v>23</v>
      </c>
      <c r="C54" s="42"/>
      <c r="D54" s="42"/>
      <c r="E54" s="42"/>
      <c r="F54" s="42"/>
      <c r="G54" s="42"/>
    </row>
    <row r="55" spans="1:7" s="15" customFormat="1" x14ac:dyDescent="0.2">
      <c r="A55" s="14"/>
      <c r="B55" s="22" t="s">
        <v>10</v>
      </c>
      <c r="C55" s="31">
        <f>D55+E55+F55+G55</f>
        <v>323132.22500000003</v>
      </c>
      <c r="D55" s="31">
        <f>D10</f>
        <v>181271.33300000004</v>
      </c>
      <c r="E55" s="31">
        <f t="shared" ref="E55:G55" si="17">E10</f>
        <v>85844.634000000005</v>
      </c>
      <c r="F55" s="31">
        <f t="shared" si="17"/>
        <v>55523.315999999999</v>
      </c>
      <c r="G55" s="31">
        <f t="shared" si="17"/>
        <v>492.94199999999995</v>
      </c>
    </row>
    <row r="56" spans="1:7" s="15" customFormat="1" x14ac:dyDescent="0.2">
      <c r="A56" s="14"/>
      <c r="B56" s="22" t="s">
        <v>11</v>
      </c>
      <c r="C56" s="31">
        <f>D56+E56+F56+G56</f>
        <v>43.238679999999995</v>
      </c>
      <c r="D56" s="23">
        <v>24.37416</v>
      </c>
      <c r="E56" s="23">
        <v>11.49704</v>
      </c>
      <c r="F56" s="23">
        <v>7.2957900000000002</v>
      </c>
      <c r="G56" s="23">
        <v>7.1690000000000004E-2</v>
      </c>
    </row>
    <row r="57" spans="1:7" x14ac:dyDescent="0.2">
      <c r="A57" s="8" t="s">
        <v>27</v>
      </c>
      <c r="B57" s="41" t="s">
        <v>12</v>
      </c>
      <c r="C57" s="41"/>
      <c r="D57" s="41"/>
      <c r="E57" s="41"/>
      <c r="F57" s="41"/>
      <c r="G57" s="41"/>
    </row>
    <row r="58" spans="1:7" x14ac:dyDescent="0.2">
      <c r="A58" s="10"/>
      <c r="B58" s="16" t="s">
        <v>10</v>
      </c>
      <c r="C58" s="31">
        <f>D58+E58+F58+G58</f>
        <v>19241.397000000001</v>
      </c>
      <c r="D58" s="24">
        <v>10834.71</v>
      </c>
      <c r="E58" s="24">
        <v>5044.6130000000003</v>
      </c>
      <c r="F58" s="24">
        <v>3332.317</v>
      </c>
      <c r="G58" s="24">
        <v>29.757000000000001</v>
      </c>
    </row>
    <row r="59" spans="1:7" x14ac:dyDescent="0.2">
      <c r="A59" s="10"/>
      <c r="B59" s="16" t="s">
        <v>11</v>
      </c>
      <c r="C59" s="31">
        <f t="shared" ref="C59" si="18">D59+E59+F59+G59</f>
        <v>2.5747299999999997</v>
      </c>
      <c r="D59" s="18">
        <v>1.44981</v>
      </c>
      <c r="E59" s="18">
        <v>0.67503000000000002</v>
      </c>
      <c r="F59" s="18">
        <v>0.44590000000000002</v>
      </c>
      <c r="G59" s="18">
        <v>3.9899999999999996E-3</v>
      </c>
    </row>
    <row r="60" spans="1:7" x14ac:dyDescent="0.2">
      <c r="A60" s="10" t="s">
        <v>28</v>
      </c>
      <c r="B60" s="20" t="s">
        <v>7</v>
      </c>
      <c r="C60" s="39">
        <f>C58/C7*100</f>
        <v>5.6199998703171117</v>
      </c>
      <c r="D60" s="21"/>
      <c r="E60" s="21"/>
      <c r="F60" s="21"/>
      <c r="G60" s="21"/>
    </row>
    <row r="61" spans="1:7" x14ac:dyDescent="0.2">
      <c r="A61" s="3"/>
      <c r="B61" s="1"/>
      <c r="C61" s="1"/>
      <c r="D61" s="1"/>
      <c r="E61" s="1"/>
      <c r="F61" s="1"/>
      <c r="G61" s="1"/>
    </row>
    <row r="62" spans="1:7" x14ac:dyDescent="0.2">
      <c r="B62" s="1"/>
      <c r="C62" s="1"/>
      <c r="D62" s="1"/>
      <c r="E62" s="1"/>
      <c r="F62" s="1"/>
      <c r="G62" s="1"/>
    </row>
    <row r="63" spans="1:7" x14ac:dyDescent="0.2">
      <c r="B63" s="1"/>
      <c r="C63" s="1"/>
      <c r="D63" s="1"/>
      <c r="E63" s="1"/>
      <c r="F63" s="1"/>
      <c r="G63" s="1"/>
    </row>
    <row r="64" spans="1:7" x14ac:dyDescent="0.2">
      <c r="B64" s="1"/>
      <c r="C64" s="1"/>
      <c r="D64" s="1"/>
      <c r="E64" s="1"/>
      <c r="F64" s="1"/>
      <c r="G64" s="1"/>
    </row>
    <row r="66" spans="1:8" x14ac:dyDescent="0.2">
      <c r="D66" s="25"/>
    </row>
    <row r="67" spans="1:8" s="9" customFormat="1" x14ac:dyDescent="0.2">
      <c r="A67" s="11"/>
      <c r="D67" s="25"/>
      <c r="H67" s="2"/>
    </row>
    <row r="68" spans="1:8" s="9" customFormat="1" x14ac:dyDescent="0.2">
      <c r="A68" s="11"/>
      <c r="D68" s="25"/>
      <c r="H68" s="2"/>
    </row>
    <row r="69" spans="1:8" s="9" customFormat="1" x14ac:dyDescent="0.2">
      <c r="A69" s="11"/>
      <c r="D69" s="25"/>
      <c r="H69" s="2"/>
    </row>
  </sheetData>
  <mergeCells count="12">
    <mergeCell ref="B6:G6"/>
    <mergeCell ref="B9:G9"/>
    <mergeCell ref="B54:G54"/>
    <mergeCell ref="B57:G57"/>
    <mergeCell ref="A1:G1"/>
    <mergeCell ref="A3:A4"/>
    <mergeCell ref="B3:B4"/>
    <mergeCell ref="C3:C4"/>
    <mergeCell ref="D3:D4"/>
    <mergeCell ref="E3:E4"/>
    <mergeCell ref="F3:F4"/>
    <mergeCell ref="G3:G4"/>
  </mergeCells>
  <dataValidations count="1">
    <dataValidation type="decimal" allowBlank="1" showInputMessage="1" showErrorMessage="1" errorTitle="Внимание" error="Допускается ввод только действительных чисел!" sqref="E65372:G65374 C43:G53 E65379:G65540 C10:C42 E65369:G65370 E65364:G65366 C7:G8 C55:G56 D28:E31 D21:E23 D10:G19 F21:G31 C58:G60 E65376:G65377 E27 D25:E26 D32:G42">
      <formula1>-9.99999999999999E+23</formula1>
      <formula2>9.99999999999999E+23</formula2>
    </dataValidation>
  </dataValidations>
  <pageMargins left="0.23622047244094491" right="0.23622047244094491" top="0.27559055118110237" bottom="0.23622047244094491" header="0.31496062992125984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 год 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Климов Артем Тимофеевич</cp:lastModifiedBy>
  <cp:lastPrinted>2016-01-18T10:09:57Z</cp:lastPrinted>
  <dcterms:created xsi:type="dcterms:W3CDTF">2011-05-11T12:19:29Z</dcterms:created>
  <dcterms:modified xsi:type="dcterms:W3CDTF">2017-09-07T07:22:16Z</dcterms:modified>
</cp:coreProperties>
</file>