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9320" windowHeight="7575" tabRatio="294"/>
  </bookViews>
  <sheets>
    <sheet name="2026 год план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29" i="4" l="1"/>
  <c r="H39" i="4"/>
  <c r="H30" i="4"/>
  <c r="G47" i="4"/>
  <c r="F47" i="4"/>
  <c r="E47" i="4"/>
  <c r="D31" i="4"/>
  <c r="E45" i="4"/>
  <c r="E44" i="4"/>
  <c r="D44" i="4"/>
  <c r="D25" i="4" l="1"/>
  <c r="F22" i="4"/>
  <c r="D12" i="4"/>
  <c r="F13" i="4"/>
  <c r="G13" i="4"/>
  <c r="E13" i="4"/>
  <c r="E19" i="4" l="1"/>
  <c r="G18" i="4"/>
  <c r="F18" i="4"/>
  <c r="E18" i="4"/>
  <c r="D18" i="4"/>
  <c r="F17" i="4"/>
  <c r="D17" i="4"/>
  <c r="G28" i="4"/>
  <c r="F28" i="4"/>
  <c r="E28" i="4"/>
  <c r="E26" i="4"/>
  <c r="E25" i="4" l="1"/>
  <c r="G22" i="4"/>
  <c r="E22" i="4"/>
  <c r="C33" i="4" l="1"/>
  <c r="C34" i="4"/>
  <c r="C35" i="4"/>
  <c r="C36" i="4"/>
  <c r="C37" i="4"/>
  <c r="C38" i="4"/>
  <c r="F32" i="4" l="1"/>
  <c r="E32" i="4"/>
  <c r="G32" i="4"/>
  <c r="C47" i="4" l="1"/>
  <c r="C18" i="4" l="1"/>
  <c r="C31" i="4" l="1"/>
  <c r="C41" i="4"/>
  <c r="C42" i="4"/>
  <c r="C43" i="4"/>
  <c r="C44" i="4"/>
  <c r="C45" i="4"/>
  <c r="C46" i="4"/>
  <c r="C40" i="4"/>
  <c r="D13" i="4" l="1"/>
  <c r="C22" i="4"/>
  <c r="C23" i="4"/>
  <c r="C24" i="4"/>
  <c r="C25" i="4"/>
  <c r="C26" i="4"/>
  <c r="C27" i="4"/>
  <c r="C28" i="4"/>
  <c r="D32" i="4"/>
  <c r="C32" i="4" s="1"/>
  <c r="F20" i="4" l="1"/>
  <c r="G20" i="4"/>
  <c r="D20" i="4" l="1"/>
  <c r="C19" i="4"/>
  <c r="C54" i="4"/>
  <c r="C21" i="4"/>
  <c r="E39" i="4"/>
  <c r="F39" i="4"/>
  <c r="G39" i="4"/>
  <c r="E30" i="4" l="1"/>
  <c r="E20" i="4"/>
  <c r="C20" i="4" s="1"/>
  <c r="D30" i="4"/>
  <c r="C16" i="4"/>
  <c r="E11" i="4"/>
  <c r="C15" i="4"/>
  <c r="C14" i="4"/>
  <c r="C17" i="4"/>
  <c r="C12" i="4"/>
  <c r="C13" i="4" l="1"/>
  <c r="E29" i="4"/>
  <c r="E10" i="4"/>
  <c r="F30" i="4"/>
  <c r="G30" i="4"/>
  <c r="G11" i="4"/>
  <c r="F11" i="4"/>
  <c r="G10" i="4" l="1"/>
  <c r="G7" i="4" s="1"/>
  <c r="E50" i="4"/>
  <c r="E7" i="4"/>
  <c r="E51" i="4"/>
  <c r="E8" i="4" s="1"/>
  <c r="G29" i="4"/>
  <c r="F29" i="4"/>
  <c r="F10" i="4"/>
  <c r="C30" i="4"/>
  <c r="G50" i="4" l="1"/>
  <c r="F50" i="4"/>
  <c r="F7" i="4"/>
  <c r="G51" i="4"/>
  <c r="G8" i="4" s="1"/>
  <c r="F51" i="4"/>
  <c r="F8" i="4" s="1"/>
  <c r="D39" i="4"/>
  <c r="D29" i="4" s="1"/>
  <c r="D51" i="4" l="1"/>
  <c r="C29" i="4"/>
  <c r="C39" i="4"/>
  <c r="D11" i="4"/>
  <c r="D10" i="4" l="1"/>
  <c r="D7" i="4" s="1"/>
  <c r="C7" i="4" s="1"/>
  <c r="C51" i="4"/>
  <c r="D8" i="4"/>
  <c r="C8" i="4" s="1"/>
  <c r="C11" i="4"/>
  <c r="C55" i="4" l="1"/>
  <c r="D50" i="4"/>
  <c r="C50" i="4" s="1"/>
  <c r="C10" i="4"/>
</calcChain>
</file>

<file path=xl/comments1.xml><?xml version="1.0" encoding="utf-8"?>
<comments xmlns="http://schemas.openxmlformats.org/spreadsheetml/2006/main">
  <authors>
    <author>Черепашкина Наталья Юрьевна</author>
  </authors>
  <commentList>
    <comment ref="D12" authorId="0">
      <text>
        <r>
          <rPr>
            <b/>
            <sz val="9"/>
            <color indexed="81"/>
            <rFont val="Tahoma"/>
            <family val="2"/>
            <charset val="204"/>
          </rPr>
          <t>+объем Регион Энерго с 2026 по ф-СК 2 и СК3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204"/>
          </rPr>
          <t>+объем ВСК с 2026 года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<sst xmlns="http://schemas.openxmlformats.org/spreadsheetml/2006/main" count="62" uniqueCount="39">
  <si>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</si>
  <si>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</si>
  <si>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</si>
  <si>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</si>
  <si>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</si>
  <si>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</si>
  <si>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</si>
  <si>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</si>
  <si>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</si>
  <si>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</si>
  <si>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</si>
  <si>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</si>
  <si>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</si>
  <si>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</si>
  <si>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</si>
  <si>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</si>
  <si>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</si>
  <si>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</si>
  <si>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</si>
  <si>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ЗАО "Самарская Сетевая Компания"</t>
  </si>
  <si>
    <t>Объем переданной электроэнергии</t>
  </si>
  <si>
    <t>4.</t>
  </si>
  <si>
    <t>4.1</t>
  </si>
  <si>
    <t>Население в том числе</t>
  </si>
  <si>
    <t>население село</t>
  </si>
  <si>
    <t>население город</t>
  </si>
  <si>
    <t>ООО РН-Энерго</t>
  </si>
  <si>
    <t>ООО "РУСЭНЕРГОСБЫТ"</t>
  </si>
  <si>
    <t>ПАО "СамараЭнерго"</t>
  </si>
  <si>
    <t>АО "Самарская Сетевая Компания"</t>
  </si>
  <si>
    <t>ООО "Самарская электросетевая компания"</t>
  </si>
  <si>
    <t>ООО"РЕГИОН ЭНЕРГО"</t>
  </si>
  <si>
    <t>ООО "Самараэлектросеть"</t>
  </si>
  <si>
    <t>ООО "ТранснефтьЭнерго"</t>
  </si>
  <si>
    <t>ООО "Волжская сетевая компания"</t>
  </si>
  <si>
    <t>ПАО "Россети Волги"</t>
  </si>
  <si>
    <t>ООО "ННК Энерго"</t>
  </si>
  <si>
    <t>Баланс электроэнергии на 2026 год</t>
  </si>
  <si>
    <t>ООО "СамараСеть"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</si>
</sst>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,##0.0000"/>
    <numFmt numFmtId="166" formatCode="0.000"/>
    <numFmt numFmtId="167" formatCode="#,##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9"/>
      <color theme="3" tint="0.39997558519241921"/>
      <name val="Arial"/>
      <family val="2"/>
      <charset val="204"/>
    </font>
    <font>
      <i/>
      <sz val="8"/>
      <color theme="3" tint="0.3999755851924192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3" tint="0.39997558519241921"/>
      <name val="Arial"/>
      <family val="2"/>
      <charset val="204"/>
    </font>
    <font>
      <sz val="10"/>
      <color theme="3" tint="0.3999755851924192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9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0" fontId="11" fillId="2" borderId="2" xfId="3" applyFont="1" applyFill="1" applyBorder="1" applyAlignment="1" applyProtection="1">
      <alignment horizontal="left" vertical="center" wrapText="1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6" fillId="0" borderId="0" xfId="0" applyNumberFormat="1" applyFont="1" applyFill="1"/>
    <xf numFmtId="165" fontId="3" fillId="0" borderId="0" xfId="0" applyNumberFormat="1" applyFont="1" applyFill="1"/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0" fontId="12" fillId="0" borderId="0" xfId="0" applyFont="1" applyFill="1"/>
    <xf numFmtId="165" fontId="12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  <xf numFmtId="166" fontId="3" fillId="0" borderId="0" xfId="3" applyNumberFormat="1" applyFont="1" applyFill="1" applyBorder="1" applyAlignment="1" applyProtection="1">
      <alignment vertical="center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165" fontId="14" fillId="0" borderId="2" xfId="0" applyNumberFormat="1" applyFont="1" applyFill="1" applyBorder="1" applyAlignment="1" applyProtection="1">
      <alignment horizontal="right" vertical="center"/>
      <protection locked="0"/>
    </xf>
    <xf numFmtId="165" fontId="15" fillId="2" borderId="2" xfId="0" applyNumberFormat="1" applyFont="1" applyFill="1" applyBorder="1" applyAlignment="1" applyProtection="1">
      <alignment horizontal="right" vertical="center"/>
      <protection locked="0"/>
    </xf>
    <xf numFmtId="167" fontId="18" fillId="0" borderId="2" xfId="0" applyNumberFormat="1" applyFont="1" applyBorder="1"/>
    <xf numFmtId="165" fontId="18" fillId="2" borderId="2" xfId="0" applyNumberFormat="1" applyFont="1" applyFill="1" applyBorder="1" applyAlignment="1" applyProtection="1">
      <alignment horizontal="right" vertical="center"/>
      <protection locked="0"/>
    </xf>
    <xf numFmtId="165" fontId="19" fillId="2" borderId="2" xfId="0" applyNumberFormat="1" applyFont="1" applyFill="1" applyBorder="1" applyAlignment="1" applyProtection="1">
      <alignment horizontal="right" vertical="center"/>
      <protection locked="0"/>
    </xf>
    <xf numFmtId="4" fontId="19" fillId="2" borderId="2" xfId="0" applyNumberFormat="1" applyFont="1" applyFill="1" applyBorder="1" applyAlignment="1" applyProtection="1">
      <alignment horizontal="right" vertical="center"/>
      <protection locked="0"/>
    </xf>
    <xf numFmtId="4" fontId="18" fillId="2" borderId="2" xfId="0" applyNumberFormat="1" applyFont="1" applyFill="1" applyBorder="1" applyAlignment="1" applyProtection="1">
      <alignment horizontal="right" vertical="center"/>
      <protection locked="0"/>
    </xf>
    <xf numFmtId="167" fontId="3" fillId="0" borderId="0" xfId="0" applyNumberFormat="1" applyFont="1" applyFill="1"/>
    <xf numFmtId="164" fontId="19" fillId="2" borderId="2" xfId="0" applyNumberFormat="1" applyFont="1" applyFill="1" applyBorder="1" applyAlignment="1" applyProtection="1">
      <alignment horizontal="right" vertical="center"/>
      <protection locked="0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0;&#1057;&#1063;&#1045;&#1058;%20&#1058;&#1040;&#1056;&#1048;&#1060;&#1040;%202026/&#1058;&#1040;&#1056;&#1048;&#1060;%20&#1087;&#1077;&#1088;&#1077;&#1076;&#1072;&#1095;&#1072;%20&#1057;&#1053;&#1043;%20%202026%20&#1056;&#1040;&#1057;&#1063;&#1045;&#1058;%20&#1053;&#1072;&#1090;&#1072;&#1096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м1"/>
      <sheetName val="диски"/>
      <sheetName val="том2_"/>
      <sheetName val="НВВ"/>
      <sheetName val="НВВ в МЭ"/>
      <sheetName val="прил1"/>
      <sheetName val="ОХР"/>
      <sheetName val="расш.аренды"/>
      <sheetName val="расш.аморт."/>
      <sheetName val="17"/>
      <sheetName val="17.1"/>
      <sheetName val="15"/>
      <sheetName val="расш. к15"/>
      <sheetName val="18.2"/>
      <sheetName val="расш. к18.2"/>
      <sheetName val="21"/>
      <sheetName val="24"/>
      <sheetName val="25"/>
      <sheetName val="смета капрем."/>
      <sheetName val="16"/>
      <sheetName val="%премий"/>
      <sheetName val="ср.ступ."/>
      <sheetName val="16 скорр.12.10.23"/>
      <sheetName val="27"/>
      <sheetName val="выпадающ 2023"/>
      <sheetName val="к выпадающим"/>
      <sheetName val="баланс"/>
      <sheetName val="30 печать "/>
      <sheetName val="ээ2025"/>
      <sheetName val="инд.тар.2025"/>
      <sheetName val="% сторонние"/>
      <sheetName val="13"/>
      <sheetName val="20"/>
      <sheetName val="20.3"/>
      <sheetName val="1"/>
      <sheetName val="2"/>
      <sheetName val="3"/>
      <sheetName val="4"/>
      <sheetName val="5"/>
      <sheetName val="6"/>
      <sheetName val="расш.из TSO.OPEX"/>
      <sheetName val="показ.надеж. и кач."/>
      <sheetName val="СВОДКА"/>
      <sheetName val="ИНДЕКСЫ расчет к НВВ по годам"/>
      <sheetName val="ставки по ур.опасности"/>
      <sheetName val="У.е."/>
      <sheetName val="2.1"/>
      <sheetName val="2.2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6">
          <cell r="D26">
            <v>39.984839999999998</v>
          </cell>
        </row>
        <row r="28">
          <cell r="D28">
            <v>10.21261</v>
          </cell>
        </row>
        <row r="34">
          <cell r="C34">
            <v>0.83299999999999996</v>
          </cell>
        </row>
        <row r="35">
          <cell r="D35">
            <v>29.77223</v>
          </cell>
        </row>
        <row r="44">
          <cell r="C44">
            <v>4.1319999999999997</v>
          </cell>
        </row>
        <row r="81">
          <cell r="C81">
            <v>28559.244999999999</v>
          </cell>
        </row>
        <row r="82">
          <cell r="C82">
            <v>5252.1970000000001</v>
          </cell>
        </row>
        <row r="87">
          <cell r="C87">
            <v>115706.92200000001</v>
          </cell>
          <cell r="D87">
            <v>13.221690000000001</v>
          </cell>
        </row>
        <row r="91">
          <cell r="C91">
            <v>3652.3290000000002</v>
          </cell>
        </row>
        <row r="122">
          <cell r="C122">
            <v>4434.4290000000001</v>
          </cell>
        </row>
        <row r="129">
          <cell r="C129">
            <v>635.52</v>
          </cell>
          <cell r="D129">
            <v>7.2849999999999998E-2</v>
          </cell>
        </row>
        <row r="131">
          <cell r="C131">
            <v>62319.273000000001</v>
          </cell>
        </row>
        <row r="136">
          <cell r="D136">
            <v>5.9999999999999995E-4</v>
          </cell>
        </row>
        <row r="137">
          <cell r="C137">
            <v>4160.3180000000002</v>
          </cell>
          <cell r="D137">
            <v>0.55030000000000001</v>
          </cell>
        </row>
        <row r="139">
          <cell r="C139">
            <v>1733.6320000000001</v>
          </cell>
          <cell r="D139">
            <v>0.19806000000000001</v>
          </cell>
        </row>
        <row r="172">
          <cell r="C172">
            <v>15526.968999999999</v>
          </cell>
        </row>
        <row r="173">
          <cell r="C173">
            <v>76.278000000000006</v>
          </cell>
        </row>
        <row r="180">
          <cell r="C180">
            <v>17144.196</v>
          </cell>
        </row>
        <row r="186">
          <cell r="C186">
            <v>185.566</v>
          </cell>
          <cell r="D186">
            <v>2.12E-2</v>
          </cell>
        </row>
        <row r="191">
          <cell r="C191">
            <v>54.804000000000002</v>
          </cell>
        </row>
        <row r="213">
          <cell r="C213">
            <v>200.77</v>
          </cell>
        </row>
        <row r="221">
          <cell r="C221">
            <v>32.587000000000003</v>
          </cell>
        </row>
        <row r="223">
          <cell r="C223">
            <v>47.664000000000001</v>
          </cell>
          <cell r="D223">
            <v>5.4000000000000003E-3</v>
          </cell>
        </row>
        <row r="225">
          <cell r="C225">
            <v>148.66399999999999</v>
          </cell>
          <cell r="D225">
            <v>1.9699999999999999E-2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4"/>
  <sheetViews>
    <sheetView tabSelected="1" topLeftCell="A10" zoomScale="85" zoomScaleNormal="85" zoomScaleSheetLayoutView="100" workbookViewId="0">
      <selection activeCell="H30" sqref="H30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2" style="9" customWidth="1"/>
    <col min="8" max="8" width="25.85546875" style="2" customWidth="1"/>
    <col min="9" max="9" width="14.42578125" style="2" customWidth="1"/>
    <col min="10" max="10" width="16.42578125" style="2" customWidth="1"/>
    <col min="11" max="11" width="18.42578125" style="2" customWidth="1"/>
    <col min="12" max="16384" width="9.140625" style="2"/>
  </cols>
  <sheetData>
    <row r="1" spans="1:11" x14ac:dyDescent="0.2">
      <c r="A1" s="36" t="s">
        <v>37</v>
      </c>
      <c r="B1" s="36"/>
      <c r="C1" s="36"/>
      <c r="D1" s="36"/>
      <c r="E1" s="36"/>
      <c r="F1" s="36"/>
      <c r="G1" s="36"/>
    </row>
    <row r="2" spans="1:11" x14ac:dyDescent="0.2">
      <c r="A2" s="3"/>
      <c r="B2" s="4"/>
      <c r="C2" s="4"/>
      <c r="D2" s="4"/>
      <c r="E2" s="5"/>
      <c r="F2" s="5"/>
      <c r="G2" s="5"/>
    </row>
    <row r="3" spans="1:11" s="6" customFormat="1" x14ac:dyDescent="0.2">
      <c r="A3" s="37" t="s">
        <v>0</v>
      </c>
      <c r="B3" s="37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</row>
    <row r="4" spans="1:11" s="6" customFormat="1" x14ac:dyDescent="0.2">
      <c r="A4" s="37"/>
      <c r="B4" s="37"/>
      <c r="C4" s="38"/>
      <c r="D4" s="38"/>
      <c r="E4" s="38"/>
      <c r="F4" s="38"/>
      <c r="G4" s="38"/>
    </row>
    <row r="5" spans="1:11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1" ht="25.5" customHeight="1" x14ac:dyDescent="0.2">
      <c r="A6" s="8" t="s">
        <v>8</v>
      </c>
      <c r="B6" s="33" t="s">
        <v>13</v>
      </c>
      <c r="C6" s="33"/>
      <c r="D6" s="33"/>
      <c r="E6" s="33"/>
      <c r="F6" s="33"/>
      <c r="G6" s="33"/>
    </row>
    <row r="7" spans="1:11" ht="15.75" customHeight="1" x14ac:dyDescent="0.2">
      <c r="A7" s="10"/>
      <c r="B7" s="16" t="s">
        <v>10</v>
      </c>
      <c r="C7" s="22">
        <f>D7+E7+F7+G7</f>
        <v>341732.38199999993</v>
      </c>
      <c r="D7" s="22">
        <f>D10+D53</f>
        <v>195049.55</v>
      </c>
      <c r="E7" s="22">
        <f>E10+E53</f>
        <v>101765.954</v>
      </c>
      <c r="F7" s="22">
        <f>F10+F53</f>
        <v>44360.197</v>
      </c>
      <c r="G7" s="22">
        <f>G10+G53</f>
        <v>556.68099999999993</v>
      </c>
      <c r="I7" s="26"/>
    </row>
    <row r="8" spans="1:11" ht="16.5" customHeight="1" x14ac:dyDescent="0.2">
      <c r="A8" s="10"/>
      <c r="B8" s="16" t="s">
        <v>11</v>
      </c>
      <c r="C8" s="22">
        <f>D8+E8+F8+G8</f>
        <v>41.860044973171426</v>
      </c>
      <c r="D8" s="22">
        <f>D51+D54</f>
        <v>23.173333173011304</v>
      </c>
      <c r="E8" s="22">
        <f t="shared" ref="E8:G8" si="0">E51+E54</f>
        <v>13.035608832077203</v>
      </c>
      <c r="F8" s="22">
        <f t="shared" si="0"/>
        <v>5.5823077000323247</v>
      </c>
      <c r="G8" s="22">
        <f t="shared" si="0"/>
        <v>6.8795268050596423E-2</v>
      </c>
    </row>
    <row r="9" spans="1:11" ht="25.5" customHeight="1" x14ac:dyDescent="0.2">
      <c r="A9" s="8" t="s">
        <v>9</v>
      </c>
      <c r="B9" s="34" t="s">
        <v>14</v>
      </c>
      <c r="C9" s="34"/>
      <c r="D9" s="34"/>
      <c r="E9" s="34"/>
      <c r="F9" s="34"/>
      <c r="G9" s="34"/>
    </row>
    <row r="10" spans="1:11" s="6" customFormat="1" x14ac:dyDescent="0.2">
      <c r="A10" s="8"/>
      <c r="B10" s="17" t="s">
        <v>10</v>
      </c>
      <c r="C10" s="22">
        <f>D10+E10+F10+G10</f>
        <v>328185.58199999999</v>
      </c>
      <c r="D10" s="22">
        <f>D11+D20</f>
        <v>187296.655</v>
      </c>
      <c r="E10" s="22">
        <f>E11+E20</f>
        <v>97767.663</v>
      </c>
      <c r="F10" s="22">
        <f>F11+F20</f>
        <v>42586.739000000001</v>
      </c>
      <c r="G10" s="22">
        <f>G11+G20</f>
        <v>534.52499999999998</v>
      </c>
      <c r="I10" s="25"/>
    </row>
    <row r="11" spans="1:11" s="6" customFormat="1" x14ac:dyDescent="0.2">
      <c r="A11" s="8"/>
      <c r="B11" s="17" t="s">
        <v>17</v>
      </c>
      <c r="C11" s="22">
        <f>D11+E11+F11+G11</f>
        <v>92158.171999999991</v>
      </c>
      <c r="D11" s="22">
        <f>D12+D13+D16+D17+D18+D19</f>
        <v>39079.570999999996</v>
      </c>
      <c r="E11" s="22">
        <f t="shared" ref="E11:G11" si="1">E12+E13+E16+E17+E18+E19</f>
        <v>27570.817999999999</v>
      </c>
      <c r="F11" s="22">
        <f t="shared" si="1"/>
        <v>25202.172999999999</v>
      </c>
      <c r="G11" s="22">
        <f t="shared" si="1"/>
        <v>305.61</v>
      </c>
      <c r="I11" s="25"/>
    </row>
    <row r="12" spans="1:11" x14ac:dyDescent="0.2">
      <c r="A12" s="10"/>
      <c r="B12" s="18" t="s">
        <v>28</v>
      </c>
      <c r="C12" s="39">
        <f>D12+E12+F12+G12</f>
        <v>18519.993999999999</v>
      </c>
      <c r="D12" s="39">
        <f>1615.8+'[1]30 печать '!$C$91</f>
        <v>5268.1289999999999</v>
      </c>
      <c r="E12" s="39">
        <v>4106.2049999999999</v>
      </c>
      <c r="F12" s="39">
        <v>9048.9809999999998</v>
      </c>
      <c r="G12" s="39">
        <v>96.678999999999988</v>
      </c>
      <c r="H12" s="25"/>
      <c r="I12" s="25"/>
      <c r="K12" s="25"/>
    </row>
    <row r="13" spans="1:11" x14ac:dyDescent="0.2">
      <c r="A13" s="10"/>
      <c r="B13" s="18" t="s">
        <v>23</v>
      </c>
      <c r="C13" s="39">
        <f>C14+C15</f>
        <v>704.55899999999986</v>
      </c>
      <c r="D13" s="39">
        <f t="shared" ref="D13:G13" si="2">D14+D15</f>
        <v>0</v>
      </c>
      <c r="E13" s="39">
        <f>E14+E15</f>
        <v>146.453</v>
      </c>
      <c r="F13" s="39">
        <f t="shared" ref="F13:G13" si="3">F14+F15</f>
        <v>549.94499999999994</v>
      </c>
      <c r="G13" s="39">
        <f t="shared" si="3"/>
        <v>8.1609999999999996</v>
      </c>
      <c r="H13" s="6"/>
      <c r="I13" s="26"/>
    </row>
    <row r="14" spans="1:11" s="29" customFormat="1" ht="12" x14ac:dyDescent="0.2">
      <c r="A14" s="27"/>
      <c r="B14" s="28" t="s">
        <v>24</v>
      </c>
      <c r="C14" s="41">
        <f t="shared" ref="C14:C19" si="4">D14+E14+F14+G14</f>
        <v>704.55899999999986</v>
      </c>
      <c r="D14" s="39">
        <v>0</v>
      </c>
      <c r="E14" s="41">
        <v>146.453</v>
      </c>
      <c r="F14" s="41">
        <v>549.94499999999994</v>
      </c>
      <c r="G14" s="41">
        <v>8.1609999999999996</v>
      </c>
    </row>
    <row r="15" spans="1:11" s="29" customFormat="1" ht="12" x14ac:dyDescent="0.2">
      <c r="A15" s="27"/>
      <c r="B15" s="28" t="s">
        <v>25</v>
      </c>
      <c r="C15" s="41">
        <f t="shared" si="4"/>
        <v>0</v>
      </c>
      <c r="D15" s="39">
        <v>0</v>
      </c>
      <c r="E15" s="41">
        <v>0</v>
      </c>
      <c r="F15" s="41">
        <v>0</v>
      </c>
      <c r="G15" s="41">
        <v>0</v>
      </c>
    </row>
    <row r="16" spans="1:11" x14ac:dyDescent="0.2">
      <c r="A16" s="10"/>
      <c r="B16" s="18" t="s">
        <v>36</v>
      </c>
      <c r="C16" s="39">
        <f t="shared" si="4"/>
        <v>18882.898000000001</v>
      </c>
      <c r="D16" s="39">
        <v>0</v>
      </c>
      <c r="E16" s="39">
        <v>18882.898000000001</v>
      </c>
      <c r="F16" s="39">
        <v>0</v>
      </c>
      <c r="G16" s="39">
        <v>0</v>
      </c>
    </row>
    <row r="17" spans="1:11" x14ac:dyDescent="0.2">
      <c r="A17" s="10"/>
      <c r="B17" s="18" t="s">
        <v>33</v>
      </c>
      <c r="C17" s="39">
        <f t="shared" si="4"/>
        <v>5328.4750000000004</v>
      </c>
      <c r="D17" s="39">
        <f>'[1]30 печать '!$C$82</f>
        <v>5252.1970000000001</v>
      </c>
      <c r="E17" s="39">
        <v>0</v>
      </c>
      <c r="F17" s="39">
        <f>'[1]30 печать '!$C$173</f>
        <v>76.278000000000006</v>
      </c>
      <c r="G17" s="39">
        <v>0</v>
      </c>
    </row>
    <row r="18" spans="1:11" x14ac:dyDescent="0.2">
      <c r="A18" s="10"/>
      <c r="B18" s="18" t="s">
        <v>26</v>
      </c>
      <c r="C18" s="39">
        <f t="shared" si="4"/>
        <v>48721.412999999993</v>
      </c>
      <c r="D18" s="39">
        <f>'[1]30 печать '!$C$81</f>
        <v>28559.244999999999</v>
      </c>
      <c r="E18" s="40">
        <f>'[1]30 печать '!$C$122</f>
        <v>4434.4290000000001</v>
      </c>
      <c r="F18" s="40">
        <f>'[1]30 печать '!$C$172</f>
        <v>15526.968999999999</v>
      </c>
      <c r="G18" s="40">
        <f>'[1]30 печать '!$C$213</f>
        <v>200.77</v>
      </c>
    </row>
    <row r="19" spans="1:11" x14ac:dyDescent="0.2">
      <c r="A19" s="10"/>
      <c r="B19" s="18" t="s">
        <v>27</v>
      </c>
      <c r="C19" s="39">
        <f t="shared" si="4"/>
        <v>0.83299999999999996</v>
      </c>
      <c r="D19" s="39">
        <v>0</v>
      </c>
      <c r="E19" s="40">
        <f>'[1]30 печать '!$C$34</f>
        <v>0.83299999999999996</v>
      </c>
      <c r="F19" s="40">
        <v>0</v>
      </c>
      <c r="G19" s="40">
        <v>0</v>
      </c>
    </row>
    <row r="20" spans="1:11" x14ac:dyDescent="0.2">
      <c r="A20" s="10"/>
      <c r="B20" s="17" t="s">
        <v>18</v>
      </c>
      <c r="C20" s="22">
        <f>D20+E20+F20+G20</f>
        <v>236027.41</v>
      </c>
      <c r="D20" s="24">
        <f>SUM(D21:D28)</f>
        <v>148217.084</v>
      </c>
      <c r="E20" s="24">
        <f>SUM(E21:E28)</f>
        <v>70196.845000000001</v>
      </c>
      <c r="F20" s="24">
        <f>SUM(F21:F28)</f>
        <v>17384.565999999999</v>
      </c>
      <c r="G20" s="24">
        <f>SUM(G21:G28)</f>
        <v>228.91499999999996</v>
      </c>
      <c r="I20" s="26"/>
      <c r="J20" s="26"/>
    </row>
    <row r="21" spans="1:11" x14ac:dyDescent="0.2">
      <c r="A21" s="10"/>
      <c r="B21" s="18" t="s">
        <v>38</v>
      </c>
      <c r="C21" s="39">
        <f>D21+E21+F21+G21</f>
        <v>1343.97</v>
      </c>
      <c r="D21" s="39">
        <v>0</v>
      </c>
      <c r="E21" s="39">
        <v>1343.97</v>
      </c>
      <c r="F21" s="39">
        <v>0</v>
      </c>
      <c r="G21" s="39">
        <v>0</v>
      </c>
    </row>
    <row r="22" spans="1:11" x14ac:dyDescent="0.2">
      <c r="A22" s="10"/>
      <c r="B22" s="31" t="s">
        <v>29</v>
      </c>
      <c r="C22" s="39">
        <f t="shared" ref="C22:C28" si="5">D22+E22+F22+G22</f>
        <v>112006.87299999999</v>
      </c>
      <c r="D22" s="39">
        <v>32456.012999999999</v>
      </c>
      <c r="E22" s="40">
        <f>'[1]30 печать '!$C$131</f>
        <v>62319.273000000001</v>
      </c>
      <c r="F22" s="39">
        <f>'[1]30 печать '!$C$180+'[1]30 печать '!$C$191</f>
        <v>17199</v>
      </c>
      <c r="G22" s="39">
        <f>'[1]30 печать '!$C$221</f>
        <v>32.587000000000003</v>
      </c>
      <c r="I22" s="26"/>
    </row>
    <row r="23" spans="1:11" x14ac:dyDescent="0.2">
      <c r="A23" s="10"/>
      <c r="B23" s="18" t="s">
        <v>32</v>
      </c>
      <c r="C23" s="39">
        <f t="shared" si="5"/>
        <v>0</v>
      </c>
      <c r="D23" s="39">
        <v>0</v>
      </c>
      <c r="E23" s="39">
        <v>0</v>
      </c>
      <c r="F23" s="39">
        <v>0</v>
      </c>
      <c r="G23" s="39">
        <v>0</v>
      </c>
    </row>
    <row r="24" spans="1:11" x14ac:dyDescent="0.2">
      <c r="A24" s="10"/>
      <c r="B24" s="31" t="s">
        <v>34</v>
      </c>
      <c r="C24" s="39">
        <f t="shared" si="5"/>
        <v>0</v>
      </c>
      <c r="D24" s="39">
        <v>0</v>
      </c>
      <c r="E24" s="39">
        <v>0</v>
      </c>
      <c r="F24" s="39">
        <v>0</v>
      </c>
      <c r="G24" s="39">
        <v>0</v>
      </c>
    </row>
    <row r="25" spans="1:11" x14ac:dyDescent="0.2">
      <c r="A25" s="10"/>
      <c r="B25" s="18" t="s">
        <v>35</v>
      </c>
      <c r="C25" s="40">
        <f t="shared" si="5"/>
        <v>116396.59100000001</v>
      </c>
      <c r="D25" s="39">
        <f>'[1]30 печать '!$C$87+54.149</f>
        <v>115761.07100000001</v>
      </c>
      <c r="E25" s="39">
        <f>'[1]30 печать '!$C$129</f>
        <v>635.52</v>
      </c>
      <c r="F25" s="39">
        <v>0</v>
      </c>
      <c r="G25" s="39">
        <v>0</v>
      </c>
    </row>
    <row r="26" spans="1:11" x14ac:dyDescent="0.2">
      <c r="A26" s="10"/>
      <c r="B26" s="18" t="s">
        <v>16</v>
      </c>
      <c r="C26" s="40">
        <f t="shared" si="5"/>
        <v>4.1319999999999997</v>
      </c>
      <c r="D26" s="39">
        <v>0</v>
      </c>
      <c r="E26" s="39">
        <f>'[1]30 печать '!$C$44</f>
        <v>4.1319999999999997</v>
      </c>
      <c r="F26" s="39">
        <v>0</v>
      </c>
      <c r="G26" s="39">
        <v>0</v>
      </c>
    </row>
    <row r="27" spans="1:11" x14ac:dyDescent="0.2">
      <c r="A27" s="10"/>
      <c r="B27" s="18" t="s">
        <v>31</v>
      </c>
      <c r="C27" s="40">
        <f t="shared" si="5"/>
        <v>0</v>
      </c>
      <c r="D27" s="39">
        <v>0</v>
      </c>
      <c r="E27" s="39">
        <v>0</v>
      </c>
      <c r="F27" s="39">
        <v>0</v>
      </c>
      <c r="G27" s="39">
        <v>0</v>
      </c>
    </row>
    <row r="28" spans="1:11" ht="15" customHeight="1" x14ac:dyDescent="0.2">
      <c r="A28" s="10"/>
      <c r="B28" s="18" t="s">
        <v>30</v>
      </c>
      <c r="C28" s="40">
        <f t="shared" si="5"/>
        <v>6275.844000000001</v>
      </c>
      <c r="D28" s="39">
        <v>0</v>
      </c>
      <c r="E28" s="39">
        <f>'[1]30 печать '!$C$137+'[1]30 печать '!$C$139</f>
        <v>5893.9500000000007</v>
      </c>
      <c r="F28" s="39">
        <f>'[1]30 печать '!$C$186</f>
        <v>185.566</v>
      </c>
      <c r="G28" s="39">
        <f>'[1]30 печать '!$C$223+'[1]30 печать '!$C$225</f>
        <v>196.32799999999997</v>
      </c>
    </row>
    <row r="29" spans="1:11" s="6" customFormat="1" x14ac:dyDescent="0.2">
      <c r="A29" s="8"/>
      <c r="B29" s="17" t="s">
        <v>11</v>
      </c>
      <c r="C29" s="22">
        <f>D29+E29+F29+G29</f>
        <v>40.096209973171433</v>
      </c>
      <c r="D29" s="22">
        <f>D30+D39</f>
        <v>22.127247785388128</v>
      </c>
      <c r="E29" s="22">
        <f t="shared" ref="E29:G29" si="6">E30+E39</f>
        <v>12.537116939308138</v>
      </c>
      <c r="F29" s="22">
        <f t="shared" si="6"/>
        <v>5.3655921534951236</v>
      </c>
      <c r="G29" s="22">
        <f t="shared" si="6"/>
        <v>6.6253094980037952E-2</v>
      </c>
      <c r="H29" s="6">
        <f>'[1]30 печать '!$D$26</f>
        <v>39.984839999999998</v>
      </c>
      <c r="I29" s="2"/>
      <c r="J29" s="2"/>
    </row>
    <row r="30" spans="1:11" s="6" customFormat="1" x14ac:dyDescent="0.2">
      <c r="A30" s="8"/>
      <c r="B30" s="17" t="s">
        <v>17</v>
      </c>
      <c r="C30" s="22">
        <f>D30+E30+F30+G30</f>
        <v>10.800919973171426</v>
      </c>
      <c r="D30" s="22">
        <f>D31+D32+D35+D36+D37+D38</f>
        <v>4.5488577853881278</v>
      </c>
      <c r="E30" s="22">
        <f>E31+E32+E35+E36+E37+E38</f>
        <v>3.1963669393081382</v>
      </c>
      <c r="F30" s="22">
        <f>F31+F32+F35+F36+F37+F38</f>
        <v>3.0189421534951242</v>
      </c>
      <c r="G30" s="22">
        <f>G31+G32+G35+G36+G37+G38</f>
        <v>3.6753094980037961E-2</v>
      </c>
      <c r="H30" s="6">
        <f>'[1]30 печать '!$D$28</f>
        <v>10.21261</v>
      </c>
    </row>
    <row r="31" spans="1:11" x14ac:dyDescent="0.2">
      <c r="A31" s="10"/>
      <c r="B31" s="18" t="s">
        <v>28</v>
      </c>
      <c r="C31" s="39">
        <f t="shared" ref="C31:C47" si="7">D31+E31+F31+G31</f>
        <v>2.380568089390255</v>
      </c>
      <c r="D31" s="43">
        <f>0.195+0.494</f>
        <v>0.68900000000000006</v>
      </c>
      <c r="E31" s="43">
        <v>0.51455022310101961</v>
      </c>
      <c r="F31" s="43">
        <v>1.1642735982176389</v>
      </c>
      <c r="G31" s="43">
        <v>1.2744268071596327E-2</v>
      </c>
      <c r="H31" s="26"/>
      <c r="I31" s="30"/>
      <c r="J31" s="25"/>
      <c r="K31" s="26"/>
    </row>
    <row r="32" spans="1:11" x14ac:dyDescent="0.2">
      <c r="A32" s="10"/>
      <c r="B32" s="18" t="s">
        <v>23</v>
      </c>
      <c r="C32" s="39">
        <f t="shared" si="7"/>
        <v>9.4091746794871797E-2</v>
      </c>
      <c r="D32" s="43">
        <f t="shared" ref="D32:G32" si="8">D33+D34</f>
        <v>0</v>
      </c>
      <c r="E32" s="43">
        <f t="shared" si="8"/>
        <v>1.9558360042735042E-2</v>
      </c>
      <c r="F32" s="43">
        <f t="shared" si="8"/>
        <v>7.3443509615384608E-2</v>
      </c>
      <c r="G32" s="43">
        <f t="shared" si="8"/>
        <v>1.0898771367521367E-3</v>
      </c>
      <c r="H32" s="26"/>
      <c r="I32" s="26"/>
      <c r="J32" s="25"/>
      <c r="K32" s="26"/>
    </row>
    <row r="33" spans="1:11" s="29" customFormat="1" x14ac:dyDescent="0.2">
      <c r="A33" s="27"/>
      <c r="B33" s="28" t="s">
        <v>24</v>
      </c>
      <c r="C33" s="39">
        <f t="shared" si="7"/>
        <v>9.4091746794871797E-2</v>
      </c>
      <c r="D33" s="41">
        <v>0</v>
      </c>
      <c r="E33" s="41">
        <v>1.9558360042735042E-2</v>
      </c>
      <c r="F33" s="41">
        <v>7.3443509615384608E-2</v>
      </c>
      <c r="G33" s="41">
        <v>1.0898771367521367E-3</v>
      </c>
      <c r="I33" s="30"/>
      <c r="J33" s="26"/>
    </row>
    <row r="34" spans="1:11" s="29" customFormat="1" ht="12" x14ac:dyDescent="0.2">
      <c r="A34" s="27"/>
      <c r="B34" s="28" t="s">
        <v>25</v>
      </c>
      <c r="C34" s="39">
        <f t="shared" si="7"/>
        <v>0</v>
      </c>
      <c r="D34" s="41">
        <v>0</v>
      </c>
      <c r="E34" s="41">
        <v>0</v>
      </c>
      <c r="F34" s="41">
        <v>0</v>
      </c>
      <c r="G34" s="41">
        <v>0</v>
      </c>
      <c r="J34" s="30"/>
    </row>
    <row r="35" spans="1:11" x14ac:dyDescent="0.2">
      <c r="A35" s="10"/>
      <c r="B35" s="18" t="s">
        <v>36</v>
      </c>
      <c r="C35" s="39">
        <f t="shared" si="7"/>
        <v>2.155945</v>
      </c>
      <c r="D35" s="43">
        <v>0</v>
      </c>
      <c r="E35" s="43">
        <v>2.155945</v>
      </c>
      <c r="F35" s="43">
        <v>0</v>
      </c>
      <c r="G35" s="43">
        <v>0</v>
      </c>
      <c r="J35" s="30"/>
    </row>
    <row r="36" spans="1:11" x14ac:dyDescent="0.2">
      <c r="A36" s="10"/>
      <c r="B36" s="18" t="s">
        <v>33</v>
      </c>
      <c r="C36" s="39">
        <f t="shared" si="7"/>
        <v>0.60841000000000001</v>
      </c>
      <c r="D36" s="43">
        <v>0.59967000000000004</v>
      </c>
      <c r="E36" s="43">
        <v>0</v>
      </c>
      <c r="F36" s="43">
        <v>8.7399999999999995E-3</v>
      </c>
      <c r="G36" s="43">
        <v>0</v>
      </c>
    </row>
    <row r="37" spans="1:11" x14ac:dyDescent="0.2">
      <c r="A37" s="10"/>
      <c r="B37" s="18" t="s">
        <v>26</v>
      </c>
      <c r="C37" s="39">
        <f t="shared" si="7"/>
        <v>5.5618051369863011</v>
      </c>
      <c r="D37" s="43">
        <v>3.260187785388128</v>
      </c>
      <c r="E37" s="43">
        <v>0.50621335616438357</v>
      </c>
      <c r="F37" s="43">
        <v>1.7724850456621004</v>
      </c>
      <c r="G37" s="43">
        <v>2.2918949771689498E-2</v>
      </c>
    </row>
    <row r="38" spans="1:11" x14ac:dyDescent="0.2">
      <c r="A38" s="10"/>
      <c r="B38" s="18" t="s">
        <v>27</v>
      </c>
      <c r="C38" s="39">
        <f t="shared" si="7"/>
        <v>1E-4</v>
      </c>
      <c r="D38" s="43">
        <v>0</v>
      </c>
      <c r="E38" s="43">
        <v>1E-4</v>
      </c>
      <c r="F38" s="43">
        <v>0</v>
      </c>
      <c r="G38" s="43">
        <v>0</v>
      </c>
    </row>
    <row r="39" spans="1:11" x14ac:dyDescent="0.2">
      <c r="A39" s="10"/>
      <c r="B39" s="17" t="s">
        <v>18</v>
      </c>
      <c r="C39" s="22">
        <f>D39+E39+F39+G39</f>
        <v>29.295289999999998</v>
      </c>
      <c r="D39" s="22">
        <f>SUM(D40:D47)</f>
        <v>17.578389999999999</v>
      </c>
      <c r="E39" s="22">
        <f>SUM(E40:E47)</f>
        <v>9.3407499999999999</v>
      </c>
      <c r="F39" s="22">
        <f>SUM(F40:F47)</f>
        <v>2.3466499999999999</v>
      </c>
      <c r="G39" s="22">
        <f>SUM(G40:G47)</f>
        <v>2.9499999999999998E-2</v>
      </c>
      <c r="H39" s="2">
        <f>'[1]30 печать '!$D$35</f>
        <v>29.77223</v>
      </c>
    </row>
    <row r="40" spans="1:11" x14ac:dyDescent="0.2">
      <c r="A40" s="10"/>
      <c r="B40" s="18" t="s">
        <v>38</v>
      </c>
      <c r="C40" s="39">
        <f t="shared" si="7"/>
        <v>0.15364</v>
      </c>
      <c r="D40" s="43">
        <v>0</v>
      </c>
      <c r="E40" s="43">
        <v>0.15364</v>
      </c>
      <c r="F40" s="43">
        <v>0</v>
      </c>
      <c r="G40" s="43">
        <v>0</v>
      </c>
      <c r="H40" s="26"/>
      <c r="J40" s="26"/>
      <c r="K40" s="26"/>
    </row>
    <row r="41" spans="1:11" x14ac:dyDescent="0.2">
      <c r="A41" s="10"/>
      <c r="B41" s="31" t="s">
        <v>19</v>
      </c>
      <c r="C41" s="39">
        <f t="shared" si="7"/>
        <v>15.0351</v>
      </c>
      <c r="D41" s="43">
        <v>4.3567</v>
      </c>
      <c r="E41" s="43">
        <v>8.3652999999999995</v>
      </c>
      <c r="F41" s="43">
        <v>2.3087</v>
      </c>
      <c r="G41" s="43">
        <v>4.4000000000000003E-3</v>
      </c>
    </row>
    <row r="42" spans="1:11" x14ac:dyDescent="0.2">
      <c r="A42" s="10"/>
      <c r="B42" s="18" t="s">
        <v>32</v>
      </c>
      <c r="C42" s="39">
        <f t="shared" si="7"/>
        <v>0</v>
      </c>
      <c r="D42" s="43">
        <v>0</v>
      </c>
      <c r="E42" s="43">
        <v>0</v>
      </c>
      <c r="F42" s="43">
        <v>0</v>
      </c>
      <c r="G42" s="43">
        <v>0</v>
      </c>
    </row>
    <row r="43" spans="1:11" x14ac:dyDescent="0.2">
      <c r="A43" s="10"/>
      <c r="B43" s="31" t="s">
        <v>34</v>
      </c>
      <c r="C43" s="39">
        <f t="shared" si="7"/>
        <v>0</v>
      </c>
      <c r="D43" s="43">
        <v>0</v>
      </c>
      <c r="E43" s="43">
        <v>0</v>
      </c>
      <c r="F43" s="43">
        <v>0</v>
      </c>
      <c r="G43" s="43">
        <v>0</v>
      </c>
    </row>
    <row r="44" spans="1:11" x14ac:dyDescent="0.2">
      <c r="A44" s="10"/>
      <c r="B44" s="18" t="s">
        <v>35</v>
      </c>
      <c r="C44" s="39">
        <f t="shared" si="7"/>
        <v>13.294540000000001</v>
      </c>
      <c r="D44" s="43">
        <f>'[1]30 печать '!$D$87</f>
        <v>13.221690000000001</v>
      </c>
      <c r="E44" s="43">
        <f>'[1]30 печать '!$D$129</f>
        <v>7.2849999999999998E-2</v>
      </c>
      <c r="F44" s="43">
        <v>0</v>
      </c>
      <c r="G44" s="43">
        <v>0</v>
      </c>
    </row>
    <row r="45" spans="1:11" x14ac:dyDescent="0.2">
      <c r="A45" s="10"/>
      <c r="B45" s="18" t="s">
        <v>16</v>
      </c>
      <c r="C45" s="39">
        <f t="shared" si="7"/>
        <v>5.9999999999999995E-4</v>
      </c>
      <c r="D45" s="43">
        <v>0</v>
      </c>
      <c r="E45" s="43">
        <f>'[1]30 печать '!$D$136</f>
        <v>5.9999999999999995E-4</v>
      </c>
      <c r="F45" s="43">
        <v>0</v>
      </c>
      <c r="G45" s="43">
        <v>0</v>
      </c>
    </row>
    <row r="46" spans="1:11" x14ac:dyDescent="0.2">
      <c r="A46" s="10"/>
      <c r="B46" s="18" t="s">
        <v>31</v>
      </c>
      <c r="C46" s="39">
        <f t="shared" si="7"/>
        <v>1.6750000000000001E-2</v>
      </c>
      <c r="D46" s="43">
        <v>0</v>
      </c>
      <c r="E46" s="43">
        <v>0</v>
      </c>
      <c r="F46" s="43">
        <v>1.6750000000000001E-2</v>
      </c>
      <c r="G46" s="43">
        <v>0</v>
      </c>
    </row>
    <row r="47" spans="1:11" ht="14.25" customHeight="1" x14ac:dyDescent="0.2">
      <c r="A47" s="10"/>
      <c r="B47" s="18" t="s">
        <v>30</v>
      </c>
      <c r="C47" s="39">
        <f t="shared" si="7"/>
        <v>0.79466000000000003</v>
      </c>
      <c r="D47" s="43">
        <v>0</v>
      </c>
      <c r="E47" s="43">
        <f>'[1]30 печать '!$D$137+'[1]30 печать '!$D$139</f>
        <v>0.74836000000000003</v>
      </c>
      <c r="F47" s="43">
        <f>'[1]30 печать '!$D$186</f>
        <v>2.12E-2</v>
      </c>
      <c r="G47" s="43">
        <f>'[1]30 печать '!$D$223+'[1]30 печать '!$D$225</f>
        <v>2.5099999999999997E-2</v>
      </c>
    </row>
    <row r="48" spans="1:11" x14ac:dyDescent="0.2">
      <c r="A48" s="10"/>
      <c r="B48" s="18"/>
      <c r="C48" s="23"/>
      <c r="D48" s="23"/>
      <c r="E48" s="23"/>
      <c r="F48" s="23"/>
      <c r="G48" s="23"/>
    </row>
    <row r="49" spans="1:9" s="13" customFormat="1" x14ac:dyDescent="0.2">
      <c r="A49" s="12" t="s">
        <v>15</v>
      </c>
      <c r="B49" s="35" t="s">
        <v>20</v>
      </c>
      <c r="C49" s="35"/>
      <c r="D49" s="35"/>
      <c r="E49" s="35"/>
      <c r="F49" s="35"/>
      <c r="G49" s="35"/>
    </row>
    <row r="50" spans="1:9" s="15" customFormat="1" x14ac:dyDescent="0.2">
      <c r="A50" s="14"/>
      <c r="B50" s="20" t="s">
        <v>10</v>
      </c>
      <c r="C50" s="44">
        <f>D50+E50+F50+G50</f>
        <v>328185.58199999999</v>
      </c>
      <c r="D50" s="44">
        <f>D10</f>
        <v>187296.655</v>
      </c>
      <c r="E50" s="44">
        <f>E10</f>
        <v>97767.663</v>
      </c>
      <c r="F50" s="44">
        <f>F10</f>
        <v>42586.739000000001</v>
      </c>
      <c r="G50" s="44">
        <f>G10</f>
        <v>534.52499999999998</v>
      </c>
    </row>
    <row r="51" spans="1:9" s="15" customFormat="1" x14ac:dyDescent="0.2">
      <c r="A51" s="14"/>
      <c r="B51" s="20" t="s">
        <v>11</v>
      </c>
      <c r="C51" s="44">
        <f>D51+E51+F51+G51</f>
        <v>40.096209973171433</v>
      </c>
      <c r="D51" s="48">
        <f>D29</f>
        <v>22.127247785388128</v>
      </c>
      <c r="E51" s="48">
        <f>E29</f>
        <v>12.537116939308138</v>
      </c>
      <c r="F51" s="48">
        <f>F29</f>
        <v>5.3655921534951236</v>
      </c>
      <c r="G51" s="48">
        <f>G29</f>
        <v>6.6253094980037952E-2</v>
      </c>
    </row>
    <row r="52" spans="1:9" x14ac:dyDescent="0.2">
      <c r="A52" s="8" t="s">
        <v>21</v>
      </c>
      <c r="B52" s="34" t="s">
        <v>12</v>
      </c>
      <c r="C52" s="34"/>
      <c r="D52" s="34"/>
      <c r="E52" s="34"/>
      <c r="F52" s="34"/>
      <c r="G52" s="34"/>
    </row>
    <row r="53" spans="1:9" x14ac:dyDescent="0.2">
      <c r="A53" s="10"/>
      <c r="B53" s="16" t="s">
        <v>10</v>
      </c>
      <c r="C53" s="42">
        <v>13546.8</v>
      </c>
      <c r="D53" s="43">
        <v>7752.8950000000004</v>
      </c>
      <c r="E53" s="43">
        <v>3998.2910000000002</v>
      </c>
      <c r="F53" s="43">
        <v>1773.4580000000001</v>
      </c>
      <c r="G53" s="43">
        <v>22.155999999999999</v>
      </c>
      <c r="I53" s="47"/>
    </row>
    <row r="54" spans="1:9" x14ac:dyDescent="0.2">
      <c r="A54" s="10"/>
      <c r="B54" s="16" t="s">
        <v>11</v>
      </c>
      <c r="C54" s="44">
        <f t="shared" ref="C54" si="9">D54+E54+F54+G54</f>
        <v>1.763835</v>
      </c>
      <c r="D54" s="43">
        <v>1.0460853876231757</v>
      </c>
      <c r="E54" s="43">
        <v>0.49849189276906491</v>
      </c>
      <c r="F54" s="43">
        <v>0.21671554653720096</v>
      </c>
      <c r="G54" s="43">
        <v>2.5421730705584679E-3</v>
      </c>
    </row>
    <row r="55" spans="1:9" x14ac:dyDescent="0.2">
      <c r="A55" s="10" t="s">
        <v>22</v>
      </c>
      <c r="B55" s="19" t="s">
        <v>7</v>
      </c>
      <c r="C55" s="45">
        <f>C53/C7*100</f>
        <v>3.9641546173403026</v>
      </c>
      <c r="D55" s="46"/>
      <c r="E55" s="46"/>
      <c r="F55" s="46"/>
      <c r="G55" s="46"/>
    </row>
    <row r="56" spans="1:9" x14ac:dyDescent="0.2">
      <c r="A56" s="3"/>
      <c r="B56" s="1"/>
      <c r="C56" s="1"/>
      <c r="D56" s="1"/>
      <c r="E56" s="1"/>
      <c r="F56" s="1"/>
      <c r="G56" s="1"/>
    </row>
    <row r="57" spans="1:9" x14ac:dyDescent="0.2">
      <c r="B57" s="1"/>
      <c r="C57" s="1"/>
      <c r="D57" s="1"/>
      <c r="E57" s="1"/>
      <c r="F57" s="1"/>
      <c r="G57" s="1"/>
    </row>
    <row r="58" spans="1:9" x14ac:dyDescent="0.2">
      <c r="B58" s="1"/>
      <c r="C58" s="1"/>
      <c r="D58" s="1"/>
      <c r="E58" s="1"/>
      <c r="F58" s="1"/>
      <c r="G58" s="1"/>
    </row>
    <row r="59" spans="1:9" x14ac:dyDescent="0.2">
      <c r="B59" s="1"/>
      <c r="C59" s="32"/>
      <c r="D59" s="1"/>
      <c r="E59" s="1"/>
      <c r="F59" s="1"/>
      <c r="G59" s="1"/>
    </row>
    <row r="61" spans="1:9" x14ac:dyDescent="0.2">
      <c r="D61" s="21"/>
    </row>
    <row r="62" spans="1:9" s="9" customFormat="1" x14ac:dyDescent="0.2">
      <c r="A62" s="11"/>
      <c r="D62" s="21"/>
      <c r="H62" s="2"/>
    </row>
    <row r="63" spans="1:9" s="9" customFormat="1" x14ac:dyDescent="0.2">
      <c r="A63" s="11"/>
      <c r="D63" s="21"/>
      <c r="H63" s="2"/>
    </row>
    <row r="64" spans="1:9" s="9" customFormat="1" x14ac:dyDescent="0.2">
      <c r="A64" s="11"/>
      <c r="D64" s="21"/>
      <c r="H64" s="2"/>
    </row>
  </sheetData>
  <mergeCells count="12">
    <mergeCell ref="B6:G6"/>
    <mergeCell ref="B9:G9"/>
    <mergeCell ref="B49:G49"/>
    <mergeCell ref="B52:G52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67:G65369 E65374:G65535 C7:G8 E65364:G65365 E65359:G65361 C50:G51 E65371:G65372 C53:G55 C10:C48 D21:G48 D10:G19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 план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2026-01-22T12:53:28Z</dcterms:modified>
</cp:coreProperties>
</file>