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320" windowHeight="7575" tabRatio="294"/>
  </bookViews>
  <sheets>
    <sheet name="2025 год факт" sheetId="4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E54" i="4" l="1"/>
  <c r="F54" i="4"/>
  <c r="G54" i="4"/>
  <c r="D54" i="4"/>
  <c r="G53" i="4"/>
  <c r="F53" i="4"/>
  <c r="E53" i="4"/>
  <c r="D53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E40" i="4"/>
  <c r="F40" i="4"/>
  <c r="G40" i="4"/>
  <c r="D40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D32" i="4"/>
  <c r="E32" i="4"/>
  <c r="F32" i="4"/>
  <c r="G32" i="4"/>
  <c r="D33" i="4"/>
  <c r="E33" i="4"/>
  <c r="F33" i="4"/>
  <c r="G33" i="4"/>
  <c r="D34" i="4"/>
  <c r="E34" i="4"/>
  <c r="F34" i="4"/>
  <c r="G34" i="4"/>
  <c r="E31" i="4"/>
  <c r="F31" i="4"/>
  <c r="G31" i="4"/>
  <c r="D31" i="4"/>
  <c r="E21" i="4"/>
  <c r="G28" i="4" l="1"/>
  <c r="E28" i="4"/>
  <c r="F27" i="4"/>
  <c r="D27" i="4"/>
  <c r="E26" i="4"/>
  <c r="E25" i="4"/>
  <c r="D25" i="4"/>
  <c r="F24" i="4"/>
  <c r="G23" i="4"/>
  <c r="F23" i="4"/>
  <c r="E23" i="4"/>
  <c r="G22" i="4"/>
  <c r="F22" i="4"/>
  <c r="E22" i="4"/>
  <c r="D22" i="4"/>
  <c r="E19" i="4" l="1"/>
  <c r="G12" i="4"/>
  <c r="F12" i="4"/>
  <c r="E12" i="4"/>
  <c r="D12" i="4"/>
  <c r="E16" i="4" l="1"/>
  <c r="G14" i="4"/>
  <c r="F14" i="4"/>
  <c r="E14" i="4"/>
  <c r="C33" i="4" l="1"/>
  <c r="C34" i="4"/>
  <c r="C35" i="4"/>
  <c r="C36" i="4"/>
  <c r="C37" i="4"/>
  <c r="C38" i="4"/>
  <c r="F28" i="4" l="1"/>
  <c r="C47" i="4" l="1"/>
  <c r="C18" i="4" l="1"/>
  <c r="C31" i="4" l="1"/>
  <c r="C41" i="4"/>
  <c r="C42" i="4"/>
  <c r="C43" i="4"/>
  <c r="C44" i="4"/>
  <c r="C45" i="4"/>
  <c r="C46" i="4"/>
  <c r="C40" i="4"/>
  <c r="D13" i="4" l="1"/>
  <c r="E13" i="4"/>
  <c r="F13" i="4"/>
  <c r="G13" i="4"/>
  <c r="C22" i="4"/>
  <c r="C23" i="4"/>
  <c r="C24" i="4"/>
  <c r="C25" i="4"/>
  <c r="C26" i="4"/>
  <c r="C27" i="4"/>
  <c r="C28" i="4"/>
  <c r="C32" i="4"/>
  <c r="F20" i="4" l="1"/>
  <c r="G20" i="4"/>
  <c r="D20" i="4" l="1"/>
  <c r="C19" i="4"/>
  <c r="C54" i="4"/>
  <c r="C53" i="4"/>
  <c r="C21" i="4"/>
  <c r="E39" i="4"/>
  <c r="F39" i="4"/>
  <c r="G39" i="4"/>
  <c r="E30" i="4" l="1"/>
  <c r="E20" i="4"/>
  <c r="C20" i="4" s="1"/>
  <c r="D30" i="4"/>
  <c r="C16" i="4"/>
  <c r="E11" i="4"/>
  <c r="C15" i="4"/>
  <c r="C14" i="4"/>
  <c r="C17" i="4"/>
  <c r="C12" i="4"/>
  <c r="C13" i="4" l="1"/>
  <c r="E29" i="4"/>
  <c r="E10" i="4"/>
  <c r="F30" i="4"/>
  <c r="G30" i="4"/>
  <c r="G11" i="4"/>
  <c r="F11" i="4"/>
  <c r="G10" i="4" l="1"/>
  <c r="G7" i="4" s="1"/>
  <c r="E50" i="4"/>
  <c r="E7" i="4"/>
  <c r="E51" i="4"/>
  <c r="E8" i="4" s="1"/>
  <c r="G29" i="4"/>
  <c r="F29" i="4"/>
  <c r="F10" i="4"/>
  <c r="C30" i="4"/>
  <c r="G50" i="4" l="1"/>
  <c r="F50" i="4"/>
  <c r="F7" i="4"/>
  <c r="G51" i="4"/>
  <c r="G8" i="4" s="1"/>
  <c r="F51" i="4"/>
  <c r="F8" i="4" s="1"/>
  <c r="D39" i="4"/>
  <c r="D29" i="4" s="1"/>
  <c r="D51" i="4" l="1"/>
  <c r="C29" i="4"/>
  <c r="C39" i="4"/>
  <c r="D11" i="4"/>
  <c r="D10" i="4" l="1"/>
  <c r="D7" i="4" s="1"/>
  <c r="C7" i="4" s="1"/>
  <c r="C55" i="4" s="1"/>
  <c r="C51" i="4"/>
  <c r="D8" i="4"/>
  <c r="C8" i="4" s="1"/>
  <c r="C11" i="4"/>
  <c r="D50" i="4" l="1"/>
  <c r="C50" i="4" s="1"/>
  <c r="C10" i="4"/>
</calcChain>
</file>

<file path=xl/sharedStrings.xml><?xml version="1.0" encoding="utf-8"?>
<sst xmlns="http://schemas.openxmlformats.org/spreadsheetml/2006/main" count="62" uniqueCount="39">
  <si>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</si>
  <si>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</si>
  <si>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</si>
  <si>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</si>
  <si>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</si>
  <si>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</si>
  <si>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</si>
  <si>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</si>
  <si>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</si>
  <si>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</si>
  <si>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</si>
  <si>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</si>
  <si>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</si>
  <si>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</si>
  <si>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</si>
  <si>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</si>
  <si>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</si>
  <si>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</si>
  <si>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</si>
  <si>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ЗАО "Самарская Сетевая Компания"</t>
  </si>
  <si>
    <t>Объем переданной электроэнергии</t>
  </si>
  <si>
    <t>4.</t>
  </si>
  <si>
    <t>4.1</t>
  </si>
  <si>
    <t>Население в том числе</t>
  </si>
  <si>
    <t>население село</t>
  </si>
  <si>
    <t>население город</t>
  </si>
  <si>
    <t>ООО РН-Энерго</t>
  </si>
  <si>
    <t>ООО "РУСЭНЕРГОСБЫТ"</t>
  </si>
  <si>
    <t>ПАО "СамараЭнерго"</t>
  </si>
  <si>
    <t>АО "Самарская Сетевая Компания"</t>
  </si>
  <si>
    <t>ООО "Самарская электросетевая компания"</t>
  </si>
  <si>
    <t>ООО"РЕГИОН ЭНЕРГО"</t>
  </si>
  <si>
    <t>ООО "Самараэлектросеть"</t>
  </si>
  <si>
    <t>ООО "ТранснефтьЭнерго"</t>
  </si>
  <si>
    <t>Баланс электроэнергии на 2025 год</t>
  </si>
  <si>
    <t>ООО "Волжская сетевая компания"</t>
  </si>
  <si>
    <t>ПАО "Россети Волги"</t>
  </si>
  <si>
    <t>ООО "ННК Энерго"</t>
  </si>
  <si>
    <t>ООО "Самара Сеть"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</si>
</sst>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sz val="10"/>
      <color rgb="FF7030A0"/>
      <name val="Arial"/>
      <family val="2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6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0" fontId="11" fillId="2" borderId="2" xfId="3" applyFont="1" applyFill="1" applyBorder="1" applyAlignment="1" applyProtection="1">
      <alignment horizontal="left" vertical="center" wrapText="1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6" fillId="0" borderId="0" xfId="0" applyNumberFormat="1" applyFont="1" applyFill="1"/>
    <xf numFmtId="165" fontId="3" fillId="0" borderId="0" xfId="0" applyNumberFormat="1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4" fontId="14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Border="1" applyAlignment="1" applyProtection="1">
      <alignment vertical="center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5" fontId="15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4" fontId="0" fillId="2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/&#1044;&#1051;&#1071;%20&#1056;&#1040;&#1057;&#1063;&#1045;&#1058;&#1040;%20%20&#1058;&#1040;&#1056;&#1048;&#1060;&#1040;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89;&#1074;&#1086;&#1076;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3;&#1103;%20&#1060;&#1054;&#1056;&#1052;&#1067;%2046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epashkinaNY/Documents/9.%20&#1044;&#1045;&#1055;&#1040;&#1056;&#1058;&#1040;&#1052;&#1045;&#1053;&#1058;/2027/&#1056;&#1040;&#1057;&#1063;&#1045;&#1058;%20&#1058;&#1040;&#1056;&#1048;&#1060;&#1040;%202027/&#1055;&#1088;&#1080;&#1083;&#1086;&#1078;&#1077;&#1085;&#1080;&#1077;%20&#8470;%201.%20&#1064;&#1072;&#1073;&#1083;&#1086;&#1085;.%20&#1057;&#1090;&#1088;&#1091;&#1082;&#1090;&#1091;&#1088;&#1072;%20&#1055;&#1054;%2014.1_&#1057;&#1072;&#1084;&#1072;&#1088;&#1072;&#1101;&#1085;&#1077;&#1088;&#1075;&#108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epashkinaNY/Documents/9.%20&#1044;&#1045;&#1055;&#1040;&#1056;&#1058;&#1040;&#1052;&#1045;&#1053;&#1058;/2027/&#1056;&#1040;&#1057;&#1063;&#1045;&#1058;%20&#1058;&#1040;&#1056;&#1048;&#1060;&#1040;%202027/&#1044;&#1051;&#1071;%20&#1056;&#1040;&#1057;&#1063;&#1045;&#1058;&#1040;%20%20&#1058;&#1040;&#1056;&#1048;&#1060;&#1040;%20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2025"/>
      <sheetName val="Баланс 2025"/>
      <sheetName val="Таб 1.30"/>
      <sheetName val="ФСК"/>
      <sheetName val="РОССЕТИ"/>
      <sheetName val="ССК"/>
      <sheetName val="ОАО РЖД"/>
      <sheetName val="САМАРАЭЛЕКТРОСЕТЬ"/>
      <sheetName val="ВСК"/>
      <sheetName val="СамЭСК"/>
      <sheetName val="ТЭС"/>
      <sheetName val="РЕГИОН ЭНЕРГО"/>
      <sheetName val="ЭНЕРГОШАНС"/>
      <sheetName val="Транснефтьэнерго"/>
      <sheetName val="РУСЭНЕРГОСБЫТ"/>
      <sheetName val="ННК ЭНЕРГО"/>
      <sheetName val="Свод сетей "/>
      <sheetName val="ОБЪЕМ СНГ"/>
      <sheetName val="АО Похвистнево (АО ССК)"/>
      <sheetName val="СамараСеть"/>
    </sheetNames>
    <sheetDataSet>
      <sheetData sheetId="0"/>
      <sheetData sheetId="1"/>
      <sheetData sheetId="2">
        <row r="90">
          <cell r="C90">
            <v>34904.447999999997</v>
          </cell>
        </row>
        <row r="189">
          <cell r="C1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B24">
            <v>5121.0950000000003</v>
          </cell>
        </row>
      </sheetData>
      <sheetData sheetId="14">
        <row r="24">
          <cell r="C24">
            <v>4.048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 1 кв"/>
      <sheetName val="апрель"/>
      <sheetName val="май"/>
      <sheetName val="июнь"/>
      <sheetName val=" 2 кв"/>
      <sheetName val="1 пг 2025г"/>
      <sheetName val="июль 26"/>
      <sheetName val="август 26"/>
      <sheetName val="сентябрь26"/>
      <sheetName val=" 3 кв 26"/>
      <sheetName val="октябрь"/>
      <sheetName val="ноябрь"/>
      <sheetName val="декабрь"/>
      <sheetName val="4 кв"/>
      <sheetName val="2 пг"/>
      <sheetName val="2025 год"/>
      <sheetName val="потер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I42">
            <v>128088.06999999999</v>
          </cell>
          <cell r="J42">
            <v>314.161</v>
          </cell>
        </row>
        <row r="43">
          <cell r="I43">
            <v>33642.997000000003</v>
          </cell>
          <cell r="J43">
            <v>63906.036000000007</v>
          </cell>
          <cell r="K43">
            <v>18416.047999999999</v>
          </cell>
          <cell r="L43">
            <v>7.327</v>
          </cell>
        </row>
        <row r="44">
          <cell r="J44">
            <v>4105.1769999999997</v>
          </cell>
          <cell r="L44">
            <v>123.62500000000001</v>
          </cell>
        </row>
        <row r="45">
          <cell r="J45">
            <v>2.8000000000000001E-2</v>
          </cell>
        </row>
        <row r="46">
          <cell r="J46">
            <v>1670.674</v>
          </cell>
          <cell r="K46">
            <v>190.58999999999997</v>
          </cell>
          <cell r="L46">
            <v>44.628999999999998</v>
          </cell>
        </row>
        <row r="47">
          <cell r="I47">
            <v>3709.7750000000001</v>
          </cell>
          <cell r="K47">
            <v>275.57968800000009</v>
          </cell>
        </row>
        <row r="48">
          <cell r="K48">
            <v>33.381999999999998</v>
          </cell>
        </row>
        <row r="49">
          <cell r="J49">
            <v>1394.5129999999999</v>
          </cell>
        </row>
        <row r="51">
          <cell r="J51">
            <v>40.097000000000001</v>
          </cell>
          <cell r="K51">
            <v>552.0329999999999</v>
          </cell>
          <cell r="L51">
            <v>8.11</v>
          </cell>
        </row>
        <row r="55">
          <cell r="I55">
            <v>7750.8044494914766</v>
          </cell>
          <cell r="J55">
            <v>3616.5265552450223</v>
          </cell>
          <cell r="K55">
            <v>1527.970519764777</v>
          </cell>
          <cell r="L55">
            <v>19.974475498723475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16">
          <cell r="D16">
            <v>1670.0630000000001</v>
          </cell>
        </row>
      </sheetData>
      <sheetData sheetId="1">
        <row r="16">
          <cell r="D16">
            <v>1519.287</v>
          </cell>
        </row>
      </sheetData>
      <sheetData sheetId="2">
        <row r="16">
          <cell r="D16">
            <v>1850.57</v>
          </cell>
        </row>
      </sheetData>
      <sheetData sheetId="3">
        <row r="16">
          <cell r="D16">
            <v>1812.221</v>
          </cell>
        </row>
      </sheetData>
      <sheetData sheetId="4">
        <row r="16">
          <cell r="D16">
            <v>1835.423</v>
          </cell>
        </row>
      </sheetData>
      <sheetData sheetId="5">
        <row r="16">
          <cell r="D16">
            <v>1424.318</v>
          </cell>
        </row>
      </sheetData>
      <sheetData sheetId="6">
        <row r="16">
          <cell r="D16">
            <v>1476.953</v>
          </cell>
        </row>
      </sheetData>
      <sheetData sheetId="7">
        <row r="16">
          <cell r="D16">
            <v>1480.4380000000001</v>
          </cell>
        </row>
      </sheetData>
      <sheetData sheetId="8">
        <row r="16">
          <cell r="D16">
            <v>1481.703</v>
          </cell>
        </row>
      </sheetData>
      <sheetData sheetId="9">
        <row r="16">
          <cell r="D16">
            <v>1512.047</v>
          </cell>
        </row>
      </sheetData>
      <sheetData sheetId="10">
        <row r="16">
          <cell r="D16">
            <v>1568.2809999999999</v>
          </cell>
        </row>
      </sheetData>
      <sheetData sheetId="11">
        <row r="16">
          <cell r="D16">
            <v>1625.1969999999999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2027"/>
      <sheetName val="2027 1 пг"/>
      <sheetName val="2027 2 пг"/>
      <sheetName val="население 2027"/>
      <sheetName val="население 1 пг  2027"/>
      <sheetName val="население 2027   2 пг"/>
    </sheetNames>
    <sheetDataSet>
      <sheetData sheetId="0">
        <row r="11">
          <cell r="P11">
            <v>1450.0709999999999</v>
          </cell>
        </row>
        <row r="12">
          <cell r="P12">
            <v>4387.393</v>
          </cell>
        </row>
        <row r="13">
          <cell r="P13">
            <v>8671.8779999999988</v>
          </cell>
        </row>
        <row r="14">
          <cell r="P14">
            <v>72.311999999999998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2027"/>
      <sheetName val="Баланс 2027"/>
      <sheetName val="Таб 1.30"/>
      <sheetName val="ФСК"/>
      <sheetName val="РОССЕТИ"/>
      <sheetName val="ССК"/>
      <sheetName val="ОАО РЖД"/>
      <sheetName val="САМАРАЭЛЕКТРОСЕТЬ"/>
      <sheetName val="ВСК"/>
      <sheetName val="СамЭСК"/>
      <sheetName val="ТЭС"/>
      <sheetName val="РЕГИОН ЭНЕРГО"/>
      <sheetName val="Самара Сеть"/>
      <sheetName val="Транснефтьэнерго"/>
      <sheetName val="РУСЭНЕРГОСБЫТ"/>
      <sheetName val="ННК ЭНЕРГО"/>
      <sheetName val="Свод сетей "/>
      <sheetName val="ОБЪЕМ СНГ"/>
      <sheetName val="АО Похвистнево (АО ССК)"/>
      <sheetName val="СамараСе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C24">
            <v>10.85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="85" zoomScaleNormal="85" zoomScaleSheetLayoutView="100" workbookViewId="0">
      <selection activeCell="Q24" sqref="Q24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4.42578125" style="2" customWidth="1"/>
    <col min="10" max="10" width="16.42578125" style="2" customWidth="1"/>
    <col min="11" max="11" width="18.42578125" style="2" customWidth="1"/>
    <col min="12" max="12" width="11.85546875" style="2" customWidth="1"/>
    <col min="13" max="16384" width="9.140625" style="2"/>
  </cols>
  <sheetData>
    <row r="1" spans="1:12" x14ac:dyDescent="0.2">
      <c r="A1" s="37" t="s">
        <v>34</v>
      </c>
      <c r="B1" s="37"/>
      <c r="C1" s="37"/>
      <c r="D1" s="37"/>
      <c r="E1" s="37"/>
      <c r="F1" s="37"/>
      <c r="G1" s="37"/>
    </row>
    <row r="2" spans="1:12" x14ac:dyDescent="0.2">
      <c r="A2" s="3"/>
      <c r="B2" s="4"/>
      <c r="C2" s="4"/>
      <c r="D2" s="4"/>
      <c r="E2" s="5"/>
      <c r="F2" s="5"/>
      <c r="G2" s="5"/>
    </row>
    <row r="3" spans="1:12" s="6" customFormat="1" x14ac:dyDescent="0.2">
      <c r="A3" s="38" t="s">
        <v>0</v>
      </c>
      <c r="B3" s="38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</row>
    <row r="4" spans="1:12" s="6" customFormat="1" x14ac:dyDescent="0.2">
      <c r="A4" s="38"/>
      <c r="B4" s="38"/>
      <c r="C4" s="39"/>
      <c r="D4" s="39"/>
      <c r="E4" s="39"/>
      <c r="F4" s="39"/>
      <c r="G4" s="39"/>
    </row>
    <row r="5" spans="1:12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2" ht="25.5" customHeight="1" x14ac:dyDescent="0.2">
      <c r="A6" s="8" t="s">
        <v>8</v>
      </c>
      <c r="B6" s="34" t="s">
        <v>13</v>
      </c>
      <c r="C6" s="34"/>
      <c r="D6" s="34"/>
      <c r="E6" s="34"/>
      <c r="F6" s="34"/>
      <c r="G6" s="34"/>
    </row>
    <row r="7" spans="1:12" ht="15.75" customHeight="1" x14ac:dyDescent="0.2">
      <c r="A7" s="10"/>
      <c r="B7" s="16" t="s">
        <v>10</v>
      </c>
      <c r="C7" s="22">
        <f>D7+E7+F7+G7</f>
        <v>353569.61368799995</v>
      </c>
      <c r="D7" s="22">
        <f>D10+D53</f>
        <v>208401.04844949141</v>
      </c>
      <c r="E7" s="22">
        <f>E10+E53</f>
        <v>102532.54355524504</v>
      </c>
      <c r="F7" s="22">
        <f>F10+F53</f>
        <v>42229.836207764783</v>
      </c>
      <c r="G7" s="22">
        <f>G10+G53</f>
        <v>406.18547549872346</v>
      </c>
    </row>
    <row r="8" spans="1:12" ht="16.5" customHeight="1" x14ac:dyDescent="0.2">
      <c r="A8" s="10"/>
      <c r="B8" s="16" t="s">
        <v>11</v>
      </c>
      <c r="C8" s="22">
        <f>D8+E8+F8+G8</f>
        <v>42.094920968949765</v>
      </c>
      <c r="D8" s="22">
        <f>D51+D54</f>
        <v>23.955607243092633</v>
      </c>
      <c r="E8" s="22">
        <f t="shared" ref="E8:G8" si="0">E51+E54</f>
        <v>12.21004949260788</v>
      </c>
      <c r="F8" s="22">
        <f t="shared" si="0"/>
        <v>5.8737154346763454</v>
      </c>
      <c r="G8" s="22">
        <f t="shared" si="0"/>
        <v>5.5548798572913637E-2</v>
      </c>
    </row>
    <row r="9" spans="1:12" ht="25.5" customHeight="1" x14ac:dyDescent="0.2">
      <c r="A9" s="8" t="s">
        <v>9</v>
      </c>
      <c r="B9" s="35" t="s">
        <v>14</v>
      </c>
      <c r="C9" s="35"/>
      <c r="D9" s="35"/>
      <c r="E9" s="35"/>
      <c r="F9" s="35"/>
      <c r="G9" s="35"/>
    </row>
    <row r="10" spans="1:12" s="6" customFormat="1" x14ac:dyDescent="0.2">
      <c r="A10" s="8"/>
      <c r="B10" s="17" t="s">
        <v>10</v>
      </c>
      <c r="C10" s="22">
        <f>D10+E10+F10+G10</f>
        <v>340654.33768799994</v>
      </c>
      <c r="D10" s="22">
        <f>D11+D20</f>
        <v>200650.24399999995</v>
      </c>
      <c r="E10" s="22">
        <f>E11+E20</f>
        <v>98916.017000000007</v>
      </c>
      <c r="F10" s="22">
        <f>F11+F20</f>
        <v>40701.865688000005</v>
      </c>
      <c r="G10" s="22">
        <f>G11+G20</f>
        <v>386.21100000000001</v>
      </c>
      <c r="H10" s="2"/>
      <c r="I10" s="25"/>
    </row>
    <row r="11" spans="1:12" s="6" customFormat="1" x14ac:dyDescent="0.2">
      <c r="A11" s="8"/>
      <c r="B11" s="17" t="s">
        <v>17</v>
      </c>
      <c r="C11" s="22">
        <f>D11+E11+F11+G11</f>
        <v>84731.725999999995</v>
      </c>
      <c r="D11" s="22">
        <f>D12+D13+D16+D17+D18+D19</f>
        <v>35209.401999999987</v>
      </c>
      <c r="E11" s="22">
        <f t="shared" ref="E11:G11" si="1">E12+E13+E16+E17+E18+E19</f>
        <v>27525.428</v>
      </c>
      <c r="F11" s="22">
        <f t="shared" si="1"/>
        <v>21786.266000000003</v>
      </c>
      <c r="G11" s="22">
        <f t="shared" si="1"/>
        <v>210.62999999999997</v>
      </c>
      <c r="I11" s="25"/>
    </row>
    <row r="12" spans="1:12" x14ac:dyDescent="0.2">
      <c r="A12" s="10"/>
      <c r="B12" s="18" t="s">
        <v>28</v>
      </c>
      <c r="C12" s="23">
        <f>D12+E12+F12+G12</f>
        <v>14581.653999999999</v>
      </c>
      <c r="D12" s="23">
        <f>[4]Расчет!$P$11</f>
        <v>1450.0709999999999</v>
      </c>
      <c r="E12" s="23">
        <f>[4]Расчет!$P$12</f>
        <v>4387.393</v>
      </c>
      <c r="F12" s="23">
        <f>[4]Расчет!$P$13</f>
        <v>8671.8779999999988</v>
      </c>
      <c r="G12" s="23">
        <f>[4]Расчет!$P$14</f>
        <v>72.311999999999998</v>
      </c>
      <c r="H12" s="25"/>
      <c r="I12" s="25"/>
      <c r="K12" s="25"/>
    </row>
    <row r="13" spans="1:12" x14ac:dyDescent="0.2">
      <c r="A13" s="10"/>
      <c r="B13" s="18" t="s">
        <v>23</v>
      </c>
      <c r="C13" s="23">
        <f>C14+C15</f>
        <v>600.2399999999999</v>
      </c>
      <c r="D13" s="23">
        <f t="shared" ref="D13:G13" si="2">D14+D15</f>
        <v>0</v>
      </c>
      <c r="E13" s="23">
        <f t="shared" si="2"/>
        <v>40.097000000000001</v>
      </c>
      <c r="F13" s="23">
        <f t="shared" si="2"/>
        <v>552.0329999999999</v>
      </c>
      <c r="G13" s="23">
        <f t="shared" si="2"/>
        <v>8.11</v>
      </c>
      <c r="H13" s="6"/>
      <c r="I13" s="26"/>
      <c r="J13" s="26"/>
      <c r="K13" s="26"/>
      <c r="L13" s="26"/>
    </row>
    <row r="14" spans="1:12" s="29" customFormat="1" ht="12" x14ac:dyDescent="0.2">
      <c r="A14" s="27"/>
      <c r="B14" s="28" t="s">
        <v>24</v>
      </c>
      <c r="C14" s="40">
        <f t="shared" ref="C14:C19" si="3">D14+E14+F14+G14</f>
        <v>600.2399999999999</v>
      </c>
      <c r="D14" s="23">
        <v>0</v>
      </c>
      <c r="E14" s="40">
        <f>'[2]2025 год'!$J$51</f>
        <v>40.097000000000001</v>
      </c>
      <c r="F14" s="40">
        <f>'[2]2025 год'!$K$51</f>
        <v>552.0329999999999</v>
      </c>
      <c r="G14" s="40">
        <f>'[2]2025 год'!$L$51</f>
        <v>8.11</v>
      </c>
    </row>
    <row r="15" spans="1:12" s="29" customFormat="1" ht="12" x14ac:dyDescent="0.2">
      <c r="A15" s="27"/>
      <c r="B15" s="28" t="s">
        <v>25</v>
      </c>
      <c r="C15" s="40">
        <f t="shared" si="3"/>
        <v>0</v>
      </c>
      <c r="D15" s="23">
        <v>0</v>
      </c>
      <c r="E15" s="40">
        <v>0</v>
      </c>
      <c r="F15" s="40">
        <v>0</v>
      </c>
      <c r="G15" s="40">
        <v>0</v>
      </c>
    </row>
    <row r="16" spans="1:12" x14ac:dyDescent="0.2">
      <c r="A16" s="10"/>
      <c r="B16" s="18" t="s">
        <v>37</v>
      </c>
      <c r="C16" s="23">
        <f t="shared" si="3"/>
        <v>19256.501</v>
      </c>
      <c r="D16" s="23">
        <v>0</v>
      </c>
      <c r="E16" s="23">
        <f>[3]Январь!$D$16+[3]Февраль!$D$16+[3]Март!$D$16+[3]Апрель!$D$16+[3]Май!$D$16+[3]Июнь!$D$16+[3]Июль!$D$16+[3]Август!$D$16+[3]Сентябрь!$D$16+[3]Октябрь!$D$16+[3]Ноябрь!$D$16+[3]Декабрь!$D$16</f>
        <v>19256.501</v>
      </c>
      <c r="F16" s="23">
        <v>0</v>
      </c>
      <c r="G16" s="23">
        <v>0</v>
      </c>
    </row>
    <row r="17" spans="1:11" x14ac:dyDescent="0.2">
      <c r="A17" s="10"/>
      <c r="B17" s="18" t="s">
        <v>33</v>
      </c>
      <c r="C17" s="23">
        <f t="shared" si="3"/>
        <v>5232.799</v>
      </c>
      <c r="D17" s="23">
        <v>5160.8609999999999</v>
      </c>
      <c r="E17" s="23">
        <v>0</v>
      </c>
      <c r="F17" s="23">
        <v>71.938000000000002</v>
      </c>
      <c r="G17" s="23">
        <v>0</v>
      </c>
    </row>
    <row r="18" spans="1:11" x14ac:dyDescent="0.2">
      <c r="A18" s="10"/>
      <c r="B18" s="18" t="s">
        <v>26</v>
      </c>
      <c r="C18" s="23">
        <f t="shared" si="3"/>
        <v>45049.681999999993</v>
      </c>
      <c r="D18" s="23">
        <v>28598.46999999999</v>
      </c>
      <c r="E18" s="41">
        <v>3830.5869999999982</v>
      </c>
      <c r="F18" s="41">
        <v>12490.417000000005</v>
      </c>
      <c r="G18" s="41">
        <v>130.20799999999997</v>
      </c>
    </row>
    <row r="19" spans="1:11" x14ac:dyDescent="0.2">
      <c r="A19" s="10"/>
      <c r="B19" s="18" t="s">
        <v>27</v>
      </c>
      <c r="C19" s="23">
        <f t="shared" si="3"/>
        <v>10.85</v>
      </c>
      <c r="D19" s="23">
        <v>0</v>
      </c>
      <c r="E19" s="41">
        <f>[5]РУСЭНЕРГОСБЫТ!$C$24</f>
        <v>10.85</v>
      </c>
      <c r="F19" s="41">
        <v>0</v>
      </c>
      <c r="G19" s="41">
        <v>0</v>
      </c>
    </row>
    <row r="20" spans="1:11" x14ac:dyDescent="0.2">
      <c r="A20" s="10"/>
      <c r="B20" s="17" t="s">
        <v>18</v>
      </c>
      <c r="C20" s="22">
        <f>D20+E20+F20+G20</f>
        <v>255922.61168799998</v>
      </c>
      <c r="D20" s="24">
        <f>SUM(D21:D28)</f>
        <v>165440.84199999998</v>
      </c>
      <c r="E20" s="24">
        <f>SUM(E21:E28)</f>
        <v>71390.589000000007</v>
      </c>
      <c r="F20" s="24">
        <f>SUM(F21:F28)</f>
        <v>18915.599688000002</v>
      </c>
      <c r="G20" s="24">
        <f>SUM(G21:G28)</f>
        <v>175.58100000000002</v>
      </c>
    </row>
    <row r="21" spans="1:11" x14ac:dyDescent="0.2">
      <c r="A21" s="10"/>
      <c r="B21" s="18" t="s">
        <v>38</v>
      </c>
      <c r="C21" s="23">
        <f>D21+E21+F21+G21</f>
        <v>1394.5129999999999</v>
      </c>
      <c r="D21" s="23">
        <v>0</v>
      </c>
      <c r="E21" s="23">
        <f>'[2]2025 год'!$J$49</f>
        <v>1394.5129999999999</v>
      </c>
      <c r="F21" s="23">
        <v>0</v>
      </c>
      <c r="G21" s="23">
        <v>0</v>
      </c>
    </row>
    <row r="22" spans="1:11" x14ac:dyDescent="0.2">
      <c r="A22" s="10"/>
      <c r="B22" s="31" t="s">
        <v>29</v>
      </c>
      <c r="C22" s="23">
        <f t="shared" ref="C22:C28" si="4">D22+E22+F22+G22</f>
        <v>115972.40800000001</v>
      </c>
      <c r="D22" s="23">
        <f>'[2]2025 год'!$I$43</f>
        <v>33642.997000000003</v>
      </c>
      <c r="E22" s="23">
        <f>'[2]2025 год'!$J$43</f>
        <v>63906.036000000007</v>
      </c>
      <c r="F22" s="23">
        <f>'[2]2025 год'!$K$43</f>
        <v>18416.047999999999</v>
      </c>
      <c r="G22" s="23">
        <f>'[2]2025 год'!$L$43</f>
        <v>7.327</v>
      </c>
    </row>
    <row r="23" spans="1:11" x14ac:dyDescent="0.2">
      <c r="A23" s="10"/>
      <c r="B23" s="18" t="s">
        <v>32</v>
      </c>
      <c r="C23" s="23">
        <f t="shared" si="4"/>
        <v>1905.8929999999998</v>
      </c>
      <c r="D23" s="23">
        <v>0</v>
      </c>
      <c r="E23" s="23">
        <f>'[2]2025 год'!$J$46</f>
        <v>1670.674</v>
      </c>
      <c r="F23" s="23">
        <f>'[2]2025 год'!$K$46</f>
        <v>190.58999999999997</v>
      </c>
      <c r="G23" s="23">
        <f>'[2]2025 год'!$L$46</f>
        <v>44.628999999999998</v>
      </c>
    </row>
    <row r="24" spans="1:11" x14ac:dyDescent="0.2">
      <c r="A24" s="10"/>
      <c r="B24" s="31" t="s">
        <v>35</v>
      </c>
      <c r="C24" s="23">
        <f t="shared" si="4"/>
        <v>33.381999999999998</v>
      </c>
      <c r="D24" s="23">
        <v>0</v>
      </c>
      <c r="E24" s="23">
        <v>0</v>
      </c>
      <c r="F24" s="23">
        <f>'[2]2025 год'!$K$48</f>
        <v>33.381999999999998</v>
      </c>
      <c r="G24" s="23">
        <v>0</v>
      </c>
    </row>
    <row r="25" spans="1:11" x14ac:dyDescent="0.2">
      <c r="A25" s="10"/>
      <c r="B25" s="18" t="s">
        <v>36</v>
      </c>
      <c r="C25" s="41">
        <f t="shared" si="4"/>
        <v>128402.23099999999</v>
      </c>
      <c r="D25" s="23">
        <f>'[2]2025 год'!$I$42</f>
        <v>128088.06999999999</v>
      </c>
      <c r="E25" s="23">
        <f>'[2]2025 год'!$J$42</f>
        <v>314.161</v>
      </c>
      <c r="F25" s="23">
        <v>0</v>
      </c>
      <c r="G25" s="23">
        <v>0</v>
      </c>
    </row>
    <row r="26" spans="1:11" x14ac:dyDescent="0.2">
      <c r="A26" s="10"/>
      <c r="B26" s="18" t="s">
        <v>16</v>
      </c>
      <c r="C26" s="41">
        <f t="shared" si="4"/>
        <v>2.8000000000000001E-2</v>
      </c>
      <c r="D26" s="23">
        <v>0</v>
      </c>
      <c r="E26" s="23">
        <f>'[2]2025 год'!$J$45</f>
        <v>2.8000000000000001E-2</v>
      </c>
      <c r="F26" s="23">
        <v>0</v>
      </c>
      <c r="G26" s="23">
        <v>0</v>
      </c>
    </row>
    <row r="27" spans="1:11" x14ac:dyDescent="0.2">
      <c r="A27" s="10"/>
      <c r="B27" s="18" t="s">
        <v>31</v>
      </c>
      <c r="C27" s="41">
        <f t="shared" si="4"/>
        <v>3985.3546880000004</v>
      </c>
      <c r="D27" s="23">
        <f>'[2]2025 год'!$I$47</f>
        <v>3709.7750000000001</v>
      </c>
      <c r="E27" s="23">
        <v>0</v>
      </c>
      <c r="F27" s="23">
        <f>'[2]2025 год'!$K$47</f>
        <v>275.57968800000009</v>
      </c>
      <c r="G27" s="23">
        <v>0</v>
      </c>
    </row>
    <row r="28" spans="1:11" ht="15" customHeight="1" x14ac:dyDescent="0.2">
      <c r="A28" s="10"/>
      <c r="B28" s="18" t="s">
        <v>30</v>
      </c>
      <c r="C28" s="41">
        <f t="shared" si="4"/>
        <v>4228.8019999999997</v>
      </c>
      <c r="D28" s="23">
        <v>0</v>
      </c>
      <c r="E28" s="23">
        <f>'[2]2025 год'!$J$44</f>
        <v>4105.1769999999997</v>
      </c>
      <c r="F28" s="23">
        <f>'[1]Таб 1.30'!$C$189</f>
        <v>0</v>
      </c>
      <c r="G28" s="23">
        <f>'[2]2025 год'!$L$44</f>
        <v>123.62500000000001</v>
      </c>
    </row>
    <row r="29" spans="1:11" s="6" customFormat="1" x14ac:dyDescent="0.2">
      <c r="A29" s="8"/>
      <c r="B29" s="17" t="s">
        <v>11</v>
      </c>
      <c r="C29" s="22">
        <f>D29+E29+F29+G29</f>
        <v>40.620574393607306</v>
      </c>
      <c r="D29" s="22">
        <f>D30+D39</f>
        <v>23.07081221461187</v>
      </c>
      <c r="E29" s="22">
        <f t="shared" ref="E29:G29" si="5">E30+E39</f>
        <v>11.79720399543379</v>
      </c>
      <c r="F29" s="22">
        <f t="shared" si="5"/>
        <v>5.6992895762557083</v>
      </c>
      <c r="G29" s="22">
        <f t="shared" si="5"/>
        <v>5.3268607305936071E-2</v>
      </c>
      <c r="I29" s="2"/>
      <c r="J29" s="2"/>
    </row>
    <row r="30" spans="1:11" s="6" customFormat="1" x14ac:dyDescent="0.2">
      <c r="A30" s="8"/>
      <c r="B30" s="17" t="s">
        <v>17</v>
      </c>
      <c r="C30" s="22">
        <f>D30+E30+F30+G30</f>
        <v>11.405664383561643</v>
      </c>
      <c r="D30" s="22">
        <f>D31+D32+D35+D36+D37+D38</f>
        <v>4.1848713470319625</v>
      </c>
      <c r="E30" s="22">
        <f>E31+E32+E35+E36+E37+E38</f>
        <v>3.6475933789954338</v>
      </c>
      <c r="F30" s="22">
        <f>F31+F32+F35+F36+F37+F38</f>
        <v>3.539974543378996</v>
      </c>
      <c r="G30" s="22">
        <f>G31+G32+G35+G36+G37+G38</f>
        <v>3.3225114155251138E-2</v>
      </c>
    </row>
    <row r="31" spans="1:11" x14ac:dyDescent="0.2">
      <c r="A31" s="10"/>
      <c r="B31" s="18" t="s">
        <v>28</v>
      </c>
      <c r="C31" s="23">
        <f t="shared" ref="C31:C47" si="6">D31+E31+F31+G31</f>
        <v>3.3291447488584476</v>
      </c>
      <c r="D31" s="42">
        <f>D12/4380</f>
        <v>0.33106643835616434</v>
      </c>
      <c r="E31" s="42">
        <f t="shared" ref="E31:G31" si="7">E12/4380</f>
        <v>1.0016878995433791</v>
      </c>
      <c r="F31" s="42">
        <f t="shared" si="7"/>
        <v>1.9798808219178079</v>
      </c>
      <c r="G31" s="42">
        <f t="shared" si="7"/>
        <v>1.6509589041095889E-2</v>
      </c>
      <c r="H31" s="26"/>
      <c r="I31" s="30"/>
      <c r="J31" s="25"/>
      <c r="K31" s="26"/>
    </row>
    <row r="32" spans="1:11" x14ac:dyDescent="0.2">
      <c r="A32" s="10"/>
      <c r="B32" s="18" t="s">
        <v>23</v>
      </c>
      <c r="C32" s="23">
        <f t="shared" si="6"/>
        <v>0.13704109589041094</v>
      </c>
      <c r="D32" s="42">
        <f t="shared" ref="D32:G32" si="8">D13/4380</f>
        <v>0</v>
      </c>
      <c r="E32" s="42">
        <f t="shared" si="8"/>
        <v>9.1545662100456626E-3</v>
      </c>
      <c r="F32" s="42">
        <f t="shared" si="8"/>
        <v>0.1260349315068493</v>
      </c>
      <c r="G32" s="42">
        <f t="shared" si="8"/>
        <v>1.8515981735159816E-3</v>
      </c>
      <c r="H32" s="26"/>
      <c r="I32" s="26"/>
      <c r="J32" s="25"/>
      <c r="K32" s="26"/>
    </row>
    <row r="33" spans="1:11" s="29" customFormat="1" x14ac:dyDescent="0.2">
      <c r="A33" s="27"/>
      <c r="B33" s="28" t="s">
        <v>24</v>
      </c>
      <c r="C33" s="23">
        <f t="shared" si="6"/>
        <v>0.13704109589041094</v>
      </c>
      <c r="D33" s="42">
        <f t="shared" ref="D33:G33" si="9">D14/4380</f>
        <v>0</v>
      </c>
      <c r="E33" s="42">
        <f t="shared" si="9"/>
        <v>9.1545662100456626E-3</v>
      </c>
      <c r="F33" s="42">
        <f t="shared" si="9"/>
        <v>0.1260349315068493</v>
      </c>
      <c r="G33" s="42">
        <f t="shared" si="9"/>
        <v>1.8515981735159816E-3</v>
      </c>
      <c r="I33" s="30"/>
      <c r="J33" s="26"/>
    </row>
    <row r="34" spans="1:11" s="29" customFormat="1" x14ac:dyDescent="0.2">
      <c r="A34" s="27"/>
      <c r="B34" s="28" t="s">
        <v>25</v>
      </c>
      <c r="C34" s="23">
        <f t="shared" si="6"/>
        <v>0</v>
      </c>
      <c r="D34" s="42">
        <f t="shared" ref="D34:G34" si="10">D15/4380</f>
        <v>0</v>
      </c>
      <c r="E34" s="42">
        <f t="shared" si="10"/>
        <v>0</v>
      </c>
      <c r="F34" s="42">
        <f t="shared" si="10"/>
        <v>0</v>
      </c>
      <c r="G34" s="42">
        <f t="shared" si="10"/>
        <v>0</v>
      </c>
      <c r="J34" s="30"/>
    </row>
    <row r="35" spans="1:11" x14ac:dyDescent="0.2">
      <c r="A35" s="10"/>
      <c r="B35" s="18" t="s">
        <v>37</v>
      </c>
      <c r="C35" s="23">
        <f t="shared" si="6"/>
        <v>2.1982307077625571</v>
      </c>
      <c r="D35" s="42">
        <f>D16/8760</f>
        <v>0</v>
      </c>
      <c r="E35" s="42">
        <f t="shared" ref="E35:G35" si="11">E16/8760</f>
        <v>2.1982307077625571</v>
      </c>
      <c r="F35" s="42">
        <f t="shared" si="11"/>
        <v>0</v>
      </c>
      <c r="G35" s="42">
        <f t="shared" si="11"/>
        <v>0</v>
      </c>
      <c r="J35" s="30"/>
    </row>
    <row r="36" spans="1:11" x14ac:dyDescent="0.2">
      <c r="A36" s="10"/>
      <c r="B36" s="18" t="s">
        <v>33</v>
      </c>
      <c r="C36" s="23">
        <f t="shared" si="6"/>
        <v>0.59735148401826488</v>
      </c>
      <c r="D36" s="42">
        <f t="shared" ref="D36:G36" si="12">D17/8760</f>
        <v>0.58913938356164386</v>
      </c>
      <c r="E36" s="42">
        <f t="shared" si="12"/>
        <v>0</v>
      </c>
      <c r="F36" s="42">
        <f t="shared" si="12"/>
        <v>8.2121004566210049E-3</v>
      </c>
      <c r="G36" s="42">
        <f t="shared" si="12"/>
        <v>0</v>
      </c>
    </row>
    <row r="37" spans="1:11" x14ac:dyDescent="0.2">
      <c r="A37" s="10"/>
      <c r="B37" s="18" t="s">
        <v>26</v>
      </c>
      <c r="C37" s="23">
        <f t="shared" si="6"/>
        <v>5.1426577625570769</v>
      </c>
      <c r="D37" s="42">
        <f t="shared" ref="D37:G37" si="13">D18/8760</f>
        <v>3.2646655251141543</v>
      </c>
      <c r="E37" s="42">
        <f t="shared" si="13"/>
        <v>0.43728162100456602</v>
      </c>
      <c r="F37" s="42">
        <f t="shared" si="13"/>
        <v>1.4258466894977175</v>
      </c>
      <c r="G37" s="42">
        <f t="shared" si="13"/>
        <v>1.4863926940639266E-2</v>
      </c>
    </row>
    <row r="38" spans="1:11" x14ac:dyDescent="0.2">
      <c r="A38" s="10"/>
      <c r="B38" s="18" t="s">
        <v>27</v>
      </c>
      <c r="C38" s="23">
        <f t="shared" si="6"/>
        <v>1.2385844748858447E-3</v>
      </c>
      <c r="D38" s="42">
        <f t="shared" ref="D38:G38" si="14">D19/8760</f>
        <v>0</v>
      </c>
      <c r="E38" s="42">
        <f t="shared" si="14"/>
        <v>1.2385844748858447E-3</v>
      </c>
      <c r="F38" s="42">
        <f t="shared" si="14"/>
        <v>0</v>
      </c>
      <c r="G38" s="42">
        <f t="shared" si="14"/>
        <v>0</v>
      </c>
    </row>
    <row r="39" spans="1:11" x14ac:dyDescent="0.2">
      <c r="A39" s="10"/>
      <c r="B39" s="17" t="s">
        <v>18</v>
      </c>
      <c r="C39" s="22">
        <f>D39+E39+F39+G39</f>
        <v>29.21491001004566</v>
      </c>
      <c r="D39" s="22">
        <f>SUM(D40:D47)</f>
        <v>18.885940867579908</v>
      </c>
      <c r="E39" s="22">
        <f>SUM(E40:E47)</f>
        <v>8.1496106164383573</v>
      </c>
      <c r="F39" s="22">
        <f>SUM(F40:F47)</f>
        <v>2.1593150328767119</v>
      </c>
      <c r="G39" s="22">
        <f>SUM(G40:G47)</f>
        <v>2.0043493150684932E-2</v>
      </c>
    </row>
    <row r="40" spans="1:11" x14ac:dyDescent="0.2">
      <c r="A40" s="10"/>
      <c r="B40" s="18" t="s">
        <v>38</v>
      </c>
      <c r="C40" s="23">
        <f t="shared" si="6"/>
        <v>0.1591909817351598</v>
      </c>
      <c r="D40" s="42">
        <f>D21/8760</f>
        <v>0</v>
      </c>
      <c r="E40" s="42">
        <f t="shared" ref="E40:G40" si="15">E21/8760</f>
        <v>0.1591909817351598</v>
      </c>
      <c r="F40" s="42">
        <f t="shared" si="15"/>
        <v>0</v>
      </c>
      <c r="G40" s="42">
        <f t="shared" si="15"/>
        <v>0</v>
      </c>
      <c r="H40" s="26"/>
      <c r="J40" s="26"/>
      <c r="K40" s="26"/>
    </row>
    <row r="41" spans="1:11" x14ac:dyDescent="0.2">
      <c r="A41" s="10"/>
      <c r="B41" s="31" t="s">
        <v>19</v>
      </c>
      <c r="C41" s="23">
        <f t="shared" si="6"/>
        <v>13.238859360730595</v>
      </c>
      <c r="D41" s="42">
        <f t="shared" ref="D41:G41" si="16">D22/8760</f>
        <v>3.8405247716894979</v>
      </c>
      <c r="E41" s="42">
        <f t="shared" si="16"/>
        <v>7.2952095890410966</v>
      </c>
      <c r="F41" s="42">
        <f t="shared" si="16"/>
        <v>2.1022885844748855</v>
      </c>
      <c r="G41" s="42">
        <f t="shared" si="16"/>
        <v>8.3641552511415525E-4</v>
      </c>
    </row>
    <row r="42" spans="1:11" x14ac:dyDescent="0.2">
      <c r="A42" s="10"/>
      <c r="B42" s="18" t="s">
        <v>32</v>
      </c>
      <c r="C42" s="23">
        <f t="shared" si="6"/>
        <v>0.21756769406392695</v>
      </c>
      <c r="D42" s="42">
        <f t="shared" ref="D42:G42" si="17">D23/8760</f>
        <v>0</v>
      </c>
      <c r="E42" s="42">
        <f t="shared" si="17"/>
        <v>0.19071621004566211</v>
      </c>
      <c r="F42" s="42">
        <f t="shared" si="17"/>
        <v>2.175684931506849E-2</v>
      </c>
      <c r="G42" s="42">
        <f t="shared" si="17"/>
        <v>5.0946347031963464E-3</v>
      </c>
    </row>
    <row r="43" spans="1:11" x14ac:dyDescent="0.2">
      <c r="A43" s="10"/>
      <c r="B43" s="31" t="s">
        <v>35</v>
      </c>
      <c r="C43" s="23">
        <f t="shared" si="6"/>
        <v>3.8107305936073057E-3</v>
      </c>
      <c r="D43" s="42">
        <f t="shared" ref="D43:G43" si="18">D24/8760</f>
        <v>0</v>
      </c>
      <c r="E43" s="42">
        <f t="shared" si="18"/>
        <v>0</v>
      </c>
      <c r="F43" s="42">
        <f t="shared" si="18"/>
        <v>3.8107305936073057E-3</v>
      </c>
      <c r="G43" s="42">
        <f t="shared" si="18"/>
        <v>0</v>
      </c>
    </row>
    <row r="44" spans="1:11" x14ac:dyDescent="0.2">
      <c r="A44" s="10"/>
      <c r="B44" s="18" t="s">
        <v>36</v>
      </c>
      <c r="C44" s="23">
        <f t="shared" si="6"/>
        <v>14.657788926940638</v>
      </c>
      <c r="D44" s="42">
        <f t="shared" ref="D44:G44" si="19">D25/8760</f>
        <v>14.621925799086757</v>
      </c>
      <c r="E44" s="42">
        <f t="shared" si="19"/>
        <v>3.586312785388128E-2</v>
      </c>
      <c r="F44" s="42">
        <f t="shared" si="19"/>
        <v>0</v>
      </c>
      <c r="G44" s="42">
        <f t="shared" si="19"/>
        <v>0</v>
      </c>
    </row>
    <row r="45" spans="1:11" x14ac:dyDescent="0.2">
      <c r="A45" s="10"/>
      <c r="B45" s="18" t="s">
        <v>16</v>
      </c>
      <c r="C45" s="23">
        <f t="shared" si="6"/>
        <v>3.1963470319634706E-6</v>
      </c>
      <c r="D45" s="42">
        <f t="shared" ref="D45:G45" si="20">D26/8760</f>
        <v>0</v>
      </c>
      <c r="E45" s="42">
        <f t="shared" si="20"/>
        <v>3.1963470319634706E-6</v>
      </c>
      <c r="F45" s="42">
        <f t="shared" si="20"/>
        <v>0</v>
      </c>
      <c r="G45" s="42">
        <f t="shared" si="20"/>
        <v>0</v>
      </c>
    </row>
    <row r="46" spans="1:11" x14ac:dyDescent="0.2">
      <c r="A46" s="10"/>
      <c r="B46" s="18" t="s">
        <v>31</v>
      </c>
      <c r="C46" s="23">
        <f t="shared" si="6"/>
        <v>0.45494916529680368</v>
      </c>
      <c r="D46" s="42">
        <f t="shared" ref="D46:G46" si="21">D27/8760</f>
        <v>0.42349029680365297</v>
      </c>
      <c r="E46" s="42">
        <f t="shared" si="21"/>
        <v>0</v>
      </c>
      <c r="F46" s="42">
        <f t="shared" si="21"/>
        <v>3.1458868493150695E-2</v>
      </c>
      <c r="G46" s="42">
        <f t="shared" si="21"/>
        <v>0</v>
      </c>
    </row>
    <row r="47" spans="1:11" ht="14.25" customHeight="1" x14ac:dyDescent="0.2">
      <c r="A47" s="10"/>
      <c r="B47" s="18" t="s">
        <v>30</v>
      </c>
      <c r="C47" s="23">
        <f t="shared" si="6"/>
        <v>0.48273995433789951</v>
      </c>
      <c r="D47" s="42">
        <f t="shared" ref="D47:G47" si="22">D28/8760</f>
        <v>0</v>
      </c>
      <c r="E47" s="42">
        <f t="shared" si="22"/>
        <v>0.46862751141552506</v>
      </c>
      <c r="F47" s="42">
        <f t="shared" si="22"/>
        <v>0</v>
      </c>
      <c r="G47" s="42">
        <f t="shared" si="22"/>
        <v>1.4112442922374431E-2</v>
      </c>
    </row>
    <row r="48" spans="1:11" x14ac:dyDescent="0.2">
      <c r="A48" s="10"/>
      <c r="B48" s="18"/>
      <c r="C48" s="23"/>
      <c r="D48" s="23"/>
      <c r="E48" s="23"/>
      <c r="F48" s="23"/>
      <c r="G48" s="23"/>
    </row>
    <row r="49" spans="1:8" s="13" customFormat="1" x14ac:dyDescent="0.2">
      <c r="A49" s="12" t="s">
        <v>15</v>
      </c>
      <c r="B49" s="36" t="s">
        <v>20</v>
      </c>
      <c r="C49" s="36"/>
      <c r="D49" s="36"/>
      <c r="E49" s="36"/>
      <c r="F49" s="36"/>
      <c r="G49" s="36"/>
    </row>
    <row r="50" spans="1:8" s="15" customFormat="1" x14ac:dyDescent="0.2">
      <c r="A50" s="14"/>
      <c r="B50" s="20" t="s">
        <v>10</v>
      </c>
      <c r="C50" s="43">
        <f>D50+E50+F50+G50</f>
        <v>340654.33768799994</v>
      </c>
      <c r="D50" s="43">
        <f>D10</f>
        <v>200650.24399999995</v>
      </c>
      <c r="E50" s="43">
        <f>E10</f>
        <v>98916.017000000007</v>
      </c>
      <c r="F50" s="43">
        <f>F10</f>
        <v>40701.865688000005</v>
      </c>
      <c r="G50" s="43">
        <f>G10</f>
        <v>386.21100000000001</v>
      </c>
    </row>
    <row r="51" spans="1:8" s="15" customFormat="1" x14ac:dyDescent="0.2">
      <c r="A51" s="14"/>
      <c r="B51" s="20" t="s">
        <v>11</v>
      </c>
      <c r="C51" s="43">
        <f>D51+E51+F51+G51</f>
        <v>40.620574393607306</v>
      </c>
      <c r="D51" s="44">
        <f>D29</f>
        <v>23.07081221461187</v>
      </c>
      <c r="E51" s="44">
        <f>E29</f>
        <v>11.79720399543379</v>
      </c>
      <c r="F51" s="44">
        <f>F29</f>
        <v>5.6992895762557083</v>
      </c>
      <c r="G51" s="44">
        <f>G29</f>
        <v>5.3268607305936071E-2</v>
      </c>
    </row>
    <row r="52" spans="1:8" x14ac:dyDescent="0.2">
      <c r="A52" s="8" t="s">
        <v>21</v>
      </c>
      <c r="B52" s="35" t="s">
        <v>12</v>
      </c>
      <c r="C52" s="35"/>
      <c r="D52" s="35"/>
      <c r="E52" s="35"/>
      <c r="F52" s="35"/>
      <c r="G52" s="35"/>
    </row>
    <row r="53" spans="1:8" x14ac:dyDescent="0.2">
      <c r="A53" s="10"/>
      <c r="B53" s="16" t="s">
        <v>10</v>
      </c>
      <c r="C53" s="43">
        <f>D53+E53+F53+G53</f>
        <v>12915.276</v>
      </c>
      <c r="D53" s="42">
        <f>'[2]2025 год'!$I$55</f>
        <v>7750.8044494914766</v>
      </c>
      <c r="E53" s="42">
        <f>'[2]2025 год'!$J$55</f>
        <v>3616.5265552450223</v>
      </c>
      <c r="F53" s="42">
        <f>'[2]2025 год'!$K$55</f>
        <v>1527.970519764777</v>
      </c>
      <c r="G53" s="42">
        <f>'[2]2025 год'!$L$55</f>
        <v>19.974475498723475</v>
      </c>
    </row>
    <row r="54" spans="1:8" x14ac:dyDescent="0.2">
      <c r="A54" s="10"/>
      <c r="B54" s="16" t="s">
        <v>11</v>
      </c>
      <c r="C54" s="43">
        <f t="shared" ref="C54" si="23">D54+E54+F54+G54</f>
        <v>1.4743465753424658</v>
      </c>
      <c r="D54" s="42">
        <f>D53/8760</f>
        <v>0.88479502848076219</v>
      </c>
      <c r="E54" s="42">
        <f t="shared" ref="E54:G54" si="24">E53/8760</f>
        <v>0.4128454971740893</v>
      </c>
      <c r="F54" s="42">
        <f t="shared" si="24"/>
        <v>0.17442585842063665</v>
      </c>
      <c r="G54" s="42">
        <f t="shared" si="24"/>
        <v>2.2801912669775655E-3</v>
      </c>
    </row>
    <row r="55" spans="1:8" x14ac:dyDescent="0.2">
      <c r="A55" s="10" t="s">
        <v>22</v>
      </c>
      <c r="B55" s="19" t="s">
        <v>7</v>
      </c>
      <c r="C55" s="45">
        <f>C53/C7*100</f>
        <v>3.6528240832926362</v>
      </c>
      <c r="D55" s="32"/>
      <c r="E55" s="32"/>
      <c r="F55" s="32"/>
      <c r="G55" s="32"/>
    </row>
    <row r="56" spans="1:8" x14ac:dyDescent="0.2">
      <c r="A56" s="3"/>
      <c r="B56" s="1"/>
      <c r="C56" s="1"/>
      <c r="D56" s="1"/>
      <c r="E56" s="1"/>
      <c r="F56" s="1"/>
      <c r="G56" s="1"/>
    </row>
    <row r="57" spans="1:8" x14ac:dyDescent="0.2">
      <c r="B57" s="1"/>
      <c r="C57" s="1"/>
      <c r="D57" s="1"/>
      <c r="E57" s="1"/>
      <c r="F57" s="1"/>
      <c r="G57" s="1"/>
    </row>
    <row r="58" spans="1:8" x14ac:dyDescent="0.2">
      <c r="B58" s="1"/>
      <c r="C58" s="1"/>
      <c r="D58" s="1"/>
      <c r="E58" s="1"/>
      <c r="F58" s="1"/>
      <c r="G58" s="1"/>
    </row>
    <row r="59" spans="1:8" x14ac:dyDescent="0.2">
      <c r="B59" s="1"/>
      <c r="C59" s="33"/>
      <c r="D59" s="1"/>
      <c r="E59" s="1"/>
      <c r="F59" s="1"/>
      <c r="G59" s="1"/>
    </row>
    <row r="61" spans="1:8" x14ac:dyDescent="0.2">
      <c r="D61" s="21"/>
    </row>
    <row r="62" spans="1:8" s="9" customFormat="1" x14ac:dyDescent="0.2">
      <c r="A62" s="11"/>
      <c r="D62" s="21"/>
      <c r="H62" s="2"/>
    </row>
    <row r="63" spans="1:8" s="9" customFormat="1" x14ac:dyDescent="0.2">
      <c r="A63" s="11"/>
      <c r="D63" s="21"/>
      <c r="H63" s="2"/>
    </row>
    <row r="64" spans="1:8" s="9" customFormat="1" x14ac:dyDescent="0.2">
      <c r="A64" s="11"/>
      <c r="D64" s="21"/>
      <c r="H64" s="2"/>
    </row>
  </sheetData>
  <mergeCells count="12">
    <mergeCell ref="B6:G6"/>
    <mergeCell ref="B9:G9"/>
    <mergeCell ref="B49:G49"/>
    <mergeCell ref="B52:G52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67:G65369 E65374:G65535 C7:G8 E65364:G65365 E65359:G65361 C50:G51 E65371:G65372 D21:G48 D10:G19 C10:C48 C53:G55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 факт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2026-03-03T07:27:42Z</dcterms:modified>
</cp:coreProperties>
</file>