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1"/>
  </bookViews>
  <sheets>
    <sheet name="январь  2025" sheetId="102" r:id="rId1"/>
    <sheet name="февраль  2025" sheetId="103" r:id="rId2"/>
    <sheet name="март  2025" sheetId="104" r:id="rId3"/>
    <sheet name="апрель  2025 " sheetId="105" r:id="rId4"/>
    <sheet name="май  2025 " sheetId="106" r:id="rId5"/>
    <sheet name="июнь  2025 " sheetId="107" r:id="rId6"/>
    <sheet name="июль  2025 " sheetId="108" r:id="rId7"/>
    <sheet name="август 2025 " sheetId="109" r:id="rId8"/>
    <sheet name="сентябрь 2025" sheetId="110" r:id="rId9"/>
    <sheet name="октябрь  2025" sheetId="111" r:id="rId10"/>
    <sheet name="ноябрь  2025" sheetId="112" r:id="rId11"/>
    <sheet name="декабрь  2025" sheetId="113" r:id="rId12"/>
    <sheet name="июнь 2015" sheetId="22" state="hidden" r:id="rId13"/>
    <sheet name="июль 2015" sheetId="23" state="hidden" r:id="rId14"/>
    <sheet name="август 2015" sheetId="24" state="hidden" r:id="rId15"/>
    <sheet name="сентябрь 2015" sheetId="25" state="hidden" r:id="rId16"/>
    <sheet name="октябрь 2015" sheetId="26" state="hidden" r:id="rId17"/>
    <sheet name="ноябрь 2015" sheetId="27" state="hidden" r:id="rId18"/>
    <sheet name="декабрь 2015" sheetId="28" state="hidden" r:id="rId19"/>
  </sheets>
  <externalReferences>
    <externalReference r:id="rId20"/>
  </externalReferences>
  <calcPr calcId="145621"/>
</workbook>
</file>

<file path=xl/calcChain.xml><?xml version="1.0" encoding="utf-8"?>
<calcChain xmlns="http://schemas.openxmlformats.org/spreadsheetml/2006/main">
  <c r="L16" i="113" l="1"/>
  <c r="K16" i="113"/>
  <c r="K15" i="113"/>
  <c r="G16" i="113"/>
  <c r="G15" i="113"/>
  <c r="G8" i="113"/>
  <c r="F10" i="113" l="1"/>
  <c r="F9" i="113"/>
  <c r="F8" i="113"/>
  <c r="H7" i="113"/>
  <c r="I7" i="113" s="1"/>
  <c r="F7" i="113"/>
  <c r="I6" i="113"/>
  <c r="H6" i="113"/>
  <c r="F6" i="113"/>
  <c r="K8" i="112" l="1"/>
  <c r="G16" i="112" l="1"/>
  <c r="G15" i="112"/>
  <c r="G10" i="112" l="1"/>
  <c r="F10" i="112" l="1"/>
  <c r="F9" i="112"/>
  <c r="F8" i="112"/>
  <c r="H7" i="112"/>
  <c r="F7" i="112"/>
  <c r="H6" i="112"/>
  <c r="I6" i="112" s="1"/>
  <c r="F6" i="112"/>
  <c r="I7" i="112" l="1"/>
  <c r="K7" i="107"/>
  <c r="G15" i="111" l="1"/>
  <c r="G16" i="111"/>
  <c r="F9" i="111"/>
  <c r="F10" i="111"/>
  <c r="G7" i="111"/>
  <c r="F8" i="111" l="1"/>
  <c r="H6" i="111"/>
  <c r="I6" i="111" s="1"/>
  <c r="F6" i="111"/>
  <c r="F7" i="111" l="1"/>
  <c r="H7" i="111"/>
  <c r="I7" i="111" s="1"/>
  <c r="G16" i="110"/>
  <c r="G15" i="110"/>
  <c r="G9" i="110" l="1"/>
  <c r="F9" i="110" s="1"/>
  <c r="G8" i="110"/>
  <c r="D8" i="110"/>
  <c r="F8" i="110" s="1"/>
  <c r="G7" i="110"/>
  <c r="H6" i="110"/>
  <c r="I6" i="110" s="1"/>
  <c r="F6" i="110"/>
  <c r="H7" i="110" l="1"/>
  <c r="I7" i="110" s="1"/>
  <c r="F7" i="110"/>
  <c r="G16" i="109"/>
  <c r="G15" i="109"/>
  <c r="G7" i="109" l="1"/>
  <c r="F7" i="109" s="1"/>
  <c r="F9" i="109"/>
  <c r="F8" i="109"/>
  <c r="H6" i="109"/>
  <c r="I6" i="109" s="1"/>
  <c r="F6" i="109"/>
  <c r="H7" i="109" l="1"/>
  <c r="I7" i="109" s="1"/>
  <c r="G16" i="108"/>
  <c r="G15" i="108"/>
  <c r="G7" i="108" l="1"/>
  <c r="F9" i="108"/>
  <c r="F8" i="108"/>
  <c r="H6" i="108"/>
  <c r="I6" i="108" s="1"/>
  <c r="F6" i="108"/>
  <c r="H7" i="108" l="1"/>
  <c r="F7" i="108"/>
  <c r="I7" i="108"/>
  <c r="G16" i="107"/>
  <c r="G15" i="107"/>
  <c r="G7" i="107"/>
  <c r="F9" i="107"/>
  <c r="F8" i="107"/>
  <c r="H6" i="107"/>
  <c r="I6" i="107" s="1"/>
  <c r="F6" i="107"/>
  <c r="F7" i="107" l="1"/>
  <c r="H7" i="107"/>
  <c r="I7" i="107" s="1"/>
  <c r="G16" i="106"/>
  <c r="G15" i="106"/>
  <c r="F9" i="106"/>
  <c r="F8" i="106"/>
  <c r="H7" i="106"/>
  <c r="I7" i="106" s="1"/>
  <c r="F7" i="106"/>
  <c r="H6" i="106"/>
  <c r="I6" i="106" s="1"/>
  <c r="F6" i="106"/>
  <c r="G16" i="105" l="1"/>
  <c r="G15" i="105"/>
  <c r="F9" i="105" l="1"/>
  <c r="F8" i="105"/>
  <c r="I7" i="105"/>
  <c r="H7" i="105"/>
  <c r="F7" i="105"/>
  <c r="H6" i="105"/>
  <c r="I6" i="105" s="1"/>
  <c r="F6" i="105"/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<sst xmlns="http://schemas.openxmlformats.org/spreadsheetml/2006/main" count="523" uniqueCount="40">
  <si>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</si>
  <si>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</si>
  <si>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</si>
  <si>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</si>
  <si>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</si>
  <si>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</si>
  <si>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</si>
  <si>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</si>
  <si>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</si>
  <si>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</si>
  <si>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</si>
  <si>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</si>
  <si>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</si>
  <si>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</si>
  <si>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</si>
  <si>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</si>
  <si>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</si>
  <si>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</si>
  <si>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</si>
  <si>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</si>
  <si>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</si>
  <si>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</si>
  <si>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</si>
  <si>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</si>
  <si>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</si>
  <si>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</si>
  <si>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</si>
  <si>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</si>
  <si>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</si>
  <si>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</si>
  <si>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</si>
  <si>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</si>
  <si>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</si>
  <si>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июнь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</si>
  <si>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</si>
  <si>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август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</si>
  <si>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сентябрь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</si>
  <si>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октябрь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</si>
  <si>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ноябрь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</si>
  <si>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декабрь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</si>
</sst>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168" fontId="11" fillId="0" borderId="0" xfId="0" applyNumberFormat="1" applyFont="1"/>
    <xf numFmtId="168" fontId="12" fillId="0" borderId="0" xfId="0" applyNumberFormat="1" applyFont="1"/>
    <xf numFmtId="43" fontId="12" fillId="0" borderId="0" xfId="0" applyNumberFormat="1" applyFont="1"/>
    <xf numFmtId="0" fontId="11" fillId="0" borderId="0" xfId="0" applyFont="1"/>
    <xf numFmtId="165" fontId="11" fillId="0" borderId="0" xfId="0" applyNumberFormat="1" applyFont="1"/>
    <xf numFmtId="166" fontId="11" fillId="0" borderId="0" xfId="0" applyNumberFormat="1" applyFont="1"/>
    <xf numFmtId="167" fontId="7" fillId="0" borderId="5" xfId="0" applyNumberFormat="1" applyFont="1" applyBorder="1" applyAlignment="1">
      <alignment horizontal="center" vertical="center" wrapText="1"/>
    </xf>
    <xf numFmtId="170" fontId="10" fillId="0" borderId="0" xfId="0" applyNumberFormat="1" applyFont="1"/>
    <xf numFmtId="165" fontId="10" fillId="0" borderId="0" xfId="0" applyNumberFormat="1" applyFont="1"/>
    <xf numFmtId="166" fontId="3" fillId="2" borderId="0" xfId="0" applyNumberFormat="1" applyFont="1" applyFill="1"/>
    <xf numFmtId="0" fontId="4" fillId="0" borderId="0" xfId="0" applyFont="1" applyAlignment="1">
      <alignment horizontal="center" vertical="center" wrapText="1"/>
    </xf>
    <xf numFmtId="2" fontId="11" fillId="0" borderId="0" xfId="0" applyNumberFormat="1" applyFont="1"/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28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B15" sqref="B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37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1112.902</v>
      </c>
      <c r="E6" s="24"/>
      <c r="F6" s="45">
        <f>G6/D6</f>
        <v>4.0297480011717113</v>
      </c>
      <c r="G6" s="25">
        <v>4484.71461</v>
      </c>
      <c r="H6" s="43">
        <f>G6*20%</f>
        <v>896.94292200000007</v>
      </c>
      <c r="I6" s="43">
        <f>G6+H6</f>
        <v>5381.6575320000002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0.45100000000000001</v>
      </c>
      <c r="E7" s="24"/>
      <c r="F7" s="45">
        <f>G7/D7</f>
        <v>4.0297339246119739</v>
      </c>
      <c r="G7" s="25">
        <f>1817.41/1000</f>
        <v>1.8174100000000002</v>
      </c>
      <c r="H7" s="43">
        <f>G7*20%</f>
        <v>0.36348200000000008</v>
      </c>
      <c r="I7" s="43">
        <f>G7+H7</f>
        <v>2.1808920000000001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309.55599999999998</v>
      </c>
      <c r="E8" s="34"/>
      <c r="F8" s="42">
        <f>G8/D8</f>
        <v>0.15016998539844165</v>
      </c>
      <c r="G8" s="35">
        <v>46.486020000000003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>
        <v>6.3769999999999998</v>
      </c>
      <c r="E9" s="34"/>
      <c r="F9" s="42">
        <f>G9/D9</f>
        <v>1.1276368198212325</v>
      </c>
      <c r="G9" s="35">
        <v>7.1909400000000003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0.44400000000000001</v>
      </c>
      <c r="F10" s="46">
        <f>G10/E10</f>
        <v>322.59231981981981</v>
      </c>
      <c r="G10" s="35">
        <v>143.23098999999999</v>
      </c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49"/>
      <c r="J14" s="3"/>
      <c r="L14" s="3"/>
    </row>
    <row r="15" spans="1:12" s="51" customFormat="1" x14ac:dyDescent="0.3">
      <c r="F15" s="52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'!D7+'август 2025 '!D6+'август 2025 '!D7+'сентябрь 2025'!D6+'сентябрь 2025'!D7+'октябрь  2025'!D6+'октябрь  2025'!D7</f>
        <v>10406.674999999999</v>
      </c>
      <c r="J15" s="48"/>
      <c r="K15" s="53"/>
    </row>
    <row r="16" spans="1:12" s="51" customFormat="1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'!G7+'октябрь  2025'!G6+'октябрь  2025'!G7+'июль  2025 '!G6+'июль  2025 '!G7+'август 2025 '!G6+'август 2025 '!G7+'сентябрь 2025'!G6+'сентябрь 2025'!G7</f>
        <v>38630.562479999993</v>
      </c>
      <c r="J16" s="53"/>
      <c r="K16" s="53"/>
    </row>
    <row r="17" spans="4:10" x14ac:dyDescent="0.3">
      <c r="D17" s="31"/>
      <c r="G17" s="50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8" sqref="K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28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38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1267.011</v>
      </c>
      <c r="E6" s="24"/>
      <c r="F6" s="54">
        <f>G6/D6</f>
        <v>3.7456499983030929</v>
      </c>
      <c r="G6" s="25">
        <v>4745.7797499999997</v>
      </c>
      <c r="H6" s="43">
        <f>G6*20%</f>
        <v>949.15594999999996</v>
      </c>
      <c r="I6" s="43">
        <f>G6+H6</f>
        <v>5694.9357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</v>
      </c>
      <c r="E7" s="24"/>
      <c r="F7" s="54">
        <f>G7/D7</f>
        <v>3.7456511627906979</v>
      </c>
      <c r="G7" s="25">
        <v>1.61063</v>
      </c>
      <c r="H7" s="43">
        <f>G7*20%</f>
        <v>0.32212600000000002</v>
      </c>
      <c r="I7" s="43">
        <f>G7+H7</f>
        <v>1.9327559999999999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21.994</v>
      </c>
      <c r="E8" s="34"/>
      <c r="F8" s="42">
        <f>G8/D8</f>
        <v>0.01</v>
      </c>
      <c r="G8" s="35">
        <v>0.21994</v>
      </c>
      <c r="H8" s="40" t="s">
        <v>27</v>
      </c>
      <c r="K8" s="57">
        <f>('январь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'!G7+'август 2025 '!G6+'август 2025 '!G7+'сентябрь 2025'!G6+'сентябрь 2025'!G7+'октябрь  2025'!G6+'октябрь  2025'!G7+'ноябрь  2025'!G6+'ноябрь  2025'!G7+'ноябрь  2025'!G6+'ноябрь  2025'!G7)*1.2</f>
        <v>57750.411888000017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3.4000000000000002E-2</v>
      </c>
      <c r="F10" s="46">
        <f>G10/E10</f>
        <v>322.59235294117644</v>
      </c>
      <c r="G10" s="35">
        <f>10968.14/1000</f>
        <v>10.96814</v>
      </c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55"/>
      <c r="J13" s="36"/>
      <c r="L13" s="3"/>
    </row>
    <row r="14" spans="1:12" x14ac:dyDescent="0.3">
      <c r="G14" s="32"/>
      <c r="J14" s="3"/>
      <c r="L14" s="3"/>
    </row>
    <row r="15" spans="1:12" s="51" customFormat="1" x14ac:dyDescent="0.3">
      <c r="F15" s="52"/>
      <c r="G15" s="32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'!D7+'август 2025 '!D6+'август 2025 '!D7+'сентябрь 2025'!D6+'сентябрь 2025'!D7+'ноябрь  2025'!D6+'ноябрь  2025'!D7+'октябрь  2025'!D6+'октябрь  2025'!D7</f>
        <v>11674.116</v>
      </c>
      <c r="J15" s="48"/>
      <c r="K15" s="53"/>
    </row>
    <row r="16" spans="1:12" s="51" customFormat="1" x14ac:dyDescent="0.3">
      <c r="G16" s="32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'!G7+'ноябрь  2025'!G6+'ноябрь  2025'!G7+'июль  2025 '!G6+'июль  2025 '!G7+'август 2025 '!G6+'август 2025 '!G7+'сентябрь 2025'!G6+'сентябрь 2025'!G7+'октябрь  2025'!G6+'октябрь  2025'!G7</f>
        <v>43377.952859999998</v>
      </c>
      <c r="J16" s="53"/>
      <c r="K16" s="53"/>
    </row>
    <row r="17" spans="4:10" x14ac:dyDescent="0.3">
      <c r="D17" s="31"/>
      <c r="G17" s="29"/>
    </row>
    <row r="18" spans="4:10" x14ac:dyDescent="0.3">
      <c r="G18" s="5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G24" sqref="G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28.28515625" style="1" customWidth="1"/>
    <col min="12" max="12" width="17.85546875" style="1" customWidth="1"/>
    <col min="13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39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1240.444</v>
      </c>
      <c r="E6" s="24"/>
      <c r="F6" s="54">
        <f>G6/D6</f>
        <v>4.5101859979168752</v>
      </c>
      <c r="G6" s="25">
        <v>5594.6331600000003</v>
      </c>
      <c r="H6" s="43">
        <f>G6*20%</f>
        <v>1118.9266320000002</v>
      </c>
      <c r="I6" s="43">
        <f>G6+H6</f>
        <v>6713.559792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0.71599999999999997</v>
      </c>
      <c r="E7" s="24"/>
      <c r="F7" s="54">
        <f>G7/D7</f>
        <v>4.5101815642458103</v>
      </c>
      <c r="G7" s="25">
        <v>3.2292900000000002</v>
      </c>
      <c r="H7" s="43">
        <f>G7*20%</f>
        <v>0.64585800000000004</v>
      </c>
      <c r="I7" s="43">
        <f>G7+H7</f>
        <v>3.8751480000000003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269.53100000000001</v>
      </c>
      <c r="E8" s="34"/>
      <c r="F8" s="42">
        <f>G8/D8</f>
        <v>0.11200299779988201</v>
      </c>
      <c r="G8" s="35">
        <f>30188.28/1000</f>
        <v>30.188279999999999</v>
      </c>
      <c r="H8" s="40" t="s">
        <v>27</v>
      </c>
      <c r="K8" s="57"/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0.40600000000000003</v>
      </c>
      <c r="F10" s="46">
        <f>G10/E10</f>
        <v>322.5923152709359</v>
      </c>
      <c r="G10" s="35">
        <v>130.97247999999999</v>
      </c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55"/>
      <c r="J13" s="36"/>
      <c r="L13" s="3"/>
    </row>
    <row r="14" spans="1:12" x14ac:dyDescent="0.3">
      <c r="G14" s="48"/>
      <c r="H14" s="51"/>
      <c r="I14" s="51"/>
      <c r="J14" s="59"/>
      <c r="K14" s="51"/>
      <c r="L14" s="59"/>
    </row>
    <row r="15" spans="1:12" s="51" customFormat="1" x14ac:dyDescent="0.3">
      <c r="F15" s="52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'!D7+'август 2025 '!D6+'август 2025 '!D7+'сентябрь 2025'!D6+'сентябрь 2025'!D7+'декабрь  2025'!D6+'декабрь  2025'!D7+'октябрь  2025'!D6+'октябрь  2025'!D7+'ноябрь  2025'!D6+'ноябрь  2025'!D7</f>
        <v>12915.276</v>
      </c>
      <c r="J15" s="48"/>
      <c r="K15" s="53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'!D7+'август 2025 '!D6+'август 2025 '!D7+'сентябрь 2025'!D6+'сентябрь 2025'!D7+'октябрь  2025'!D6+'октябрь  2025'!D7+'ноябрь  2025'!D6+'ноябрь  2025'!D7+'декабрь  2025'!D6+'декабрь  2025'!D7</f>
        <v>12915.276</v>
      </c>
    </row>
    <row r="16" spans="1:12" s="51" customFormat="1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'!G7+'август 2025 '!G6+'август 2025 '!G7+'сентябрь 2025'!G6+'сентябрь 2025'!G7+'октябрь  2025'!G6+'октябрь  2025'!G7+'ноябрь  2025'!G6+'ноябрь  2025'!G7+'декабрь  2025'!G6+'декабрь  2025'!G7</f>
        <v>48975.815310000013</v>
      </c>
      <c r="J16" s="53"/>
      <c r="K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'!G7+'август 2025 '!G6+'август 2025 '!G7+'сентябрь 2025'!G6+'сентябрь 2025'!G7+'октябрь  2025'!G6+'октябрь  2025'!G7+'ноябрь  2025'!G6+'ноябрь  2025'!G7+'декабрь  2025'!G6+'декабрь  2025'!G7</f>
        <v>48975.815310000013</v>
      </c>
      <c r="L16" s="48">
        <f>K16*1.2</f>
        <v>58770.978372000012</v>
      </c>
    </row>
    <row r="17" spans="4:10" x14ac:dyDescent="0.3">
      <c r="D17" s="31"/>
      <c r="G17" s="29"/>
    </row>
    <row r="18" spans="4:10" x14ac:dyDescent="0.3">
      <c r="G18" s="5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8" t="s">
        <v>14</v>
      </c>
      <c r="B3" s="58"/>
      <c r="C3" s="58"/>
      <c r="D3" s="58"/>
      <c r="E3" s="58"/>
      <c r="F3" s="58"/>
      <c r="G3" s="5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8" t="s">
        <v>15</v>
      </c>
      <c r="B3" s="58"/>
      <c r="C3" s="58"/>
      <c r="D3" s="58"/>
      <c r="E3" s="58"/>
      <c r="F3" s="58"/>
      <c r="G3" s="5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8" t="s">
        <v>16</v>
      </c>
      <c r="B3" s="58"/>
      <c r="C3" s="58"/>
      <c r="D3" s="58"/>
      <c r="E3" s="58"/>
      <c r="F3" s="58"/>
      <c r="G3" s="5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8" t="s">
        <v>17</v>
      </c>
      <c r="B3" s="58"/>
      <c r="C3" s="58"/>
      <c r="D3" s="58"/>
      <c r="E3" s="58"/>
      <c r="F3" s="58"/>
      <c r="G3" s="5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8" t="s">
        <v>18</v>
      </c>
      <c r="B3" s="58"/>
      <c r="C3" s="58"/>
      <c r="D3" s="58"/>
      <c r="E3" s="58"/>
      <c r="F3" s="58"/>
      <c r="G3" s="5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8" t="s">
        <v>19</v>
      </c>
      <c r="B3" s="58"/>
      <c r="C3" s="58"/>
      <c r="D3" s="58"/>
      <c r="E3" s="58"/>
      <c r="F3" s="58"/>
      <c r="G3" s="5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8" t="s">
        <v>20</v>
      </c>
      <c r="B3" s="58"/>
      <c r="C3" s="58"/>
      <c r="D3" s="58"/>
      <c r="E3" s="58"/>
      <c r="F3" s="58"/>
      <c r="G3" s="5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29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30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31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1029.9880000000001</v>
      </c>
      <c r="E6" s="24"/>
      <c r="F6" s="45">
        <f>G6/D6</f>
        <v>3.2356299976310403</v>
      </c>
      <c r="G6" s="25">
        <v>3332.6600699999999</v>
      </c>
      <c r="H6" s="43">
        <f>G6*20%</f>
        <v>666.532014</v>
      </c>
      <c r="I6" s="43">
        <f>G6+H6</f>
        <v>3999.1920839999998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0.40600000000000003</v>
      </c>
      <c r="E7" s="24"/>
      <c r="F7" s="45">
        <f>G7/D7</f>
        <v>3.2356403940886693</v>
      </c>
      <c r="G7" s="25">
        <v>1.3136699999999999</v>
      </c>
      <c r="H7" s="43">
        <f>G7*20%</f>
        <v>0.26273399999999997</v>
      </c>
      <c r="I7" s="43">
        <f>G7+H7</f>
        <v>1.5764039999999999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2025'!D7+'апрель  2025 '!D6+'апрель  2025 '!D7</f>
        <v>4626.59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2025'!G7+'апрель  2025 '!G6+'апрель  2025 '!G7</f>
        <v>16048.816629999998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32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960.58399999999995</v>
      </c>
      <c r="E6" s="24"/>
      <c r="F6" s="45">
        <f>G6/D6</f>
        <v>3.813619995752584</v>
      </c>
      <c r="G6" s="25">
        <v>3663.3023499999999</v>
      </c>
      <c r="H6" s="43">
        <f>G6*20%</f>
        <v>732.66047000000003</v>
      </c>
      <c r="I6" s="43">
        <f>G6+H6</f>
        <v>4395.9628199999997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0.13700000000000001</v>
      </c>
      <c r="E7" s="24"/>
      <c r="F7" s="45">
        <f>G7/D7</f>
        <v>3.8135766423357662</v>
      </c>
      <c r="G7" s="25">
        <v>0.52246000000000004</v>
      </c>
      <c r="H7" s="43">
        <f>G7*20%</f>
        <v>0.10449200000000002</v>
      </c>
      <c r="I7" s="43">
        <f>G7+H7</f>
        <v>0.62695200000000006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2025'!D7+'май  2025 '!D6+'май  2025 '!D7+'апрель  2025 '!D6+'апрель  2025 '!D7</f>
        <v>5587.3109999999997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2025'!G7+'май  2025 '!G6+'май  2025 '!G7+'апрель  2025 '!G6+'апрель  2025 '!G7</f>
        <v>19712.641439999996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18" sqref="D17:D1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33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930.26099999999997</v>
      </c>
      <c r="E6" s="24"/>
      <c r="F6" s="45">
        <f>G6/D6</f>
        <v>3.1193300052350899</v>
      </c>
      <c r="G6" s="25">
        <v>2901.7910499999998</v>
      </c>
      <c r="H6" s="43">
        <f>G6*20%</f>
        <v>580.35820999999999</v>
      </c>
      <c r="I6" s="43">
        <f>G6+H6</f>
        <v>3482.1492599999997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3.1194117647058821</v>
      </c>
      <c r="G7" s="25">
        <f>53.03/1000</f>
        <v>5.3030000000000001E-2</v>
      </c>
      <c r="H7" s="43">
        <f>G7*20%</f>
        <v>1.0606000000000001E-2</v>
      </c>
      <c r="I7" s="43">
        <f>G7+H7</f>
        <v>6.3635999999999998E-2</v>
      </c>
      <c r="K7" s="1">
        <f>('январь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'!G7+'август 2025 '!G6+'август 2025 '!G7+'сентябрь 2025'!G6+'сентябрь 2025'!G7+'октябрь  2025'!G6+'октябрь  2025'!G7)*1.2*1000</f>
        <v>46356674.976000011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2025'!D7+'июнь  2025 '!D6+'июнь  2025 '!D7+'апрель  2025 '!D6+'апрель  2025 '!D7+'май  2025 '!D6+'май  2025 '!D7</f>
        <v>6517.5889999999999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2025'!G7+'июнь  2025 '!G6+'июнь  2025 '!G7+'апрель  2025 '!G6+'апрель  2025 '!G7+'май  2025 '!G6+'май  2025 '!G7</f>
        <v>22614.485519999995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34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976.452</v>
      </c>
      <c r="E6" s="24"/>
      <c r="F6" s="45">
        <f>G6/D6</f>
        <v>4.0017280009667653</v>
      </c>
      <c r="G6" s="25">
        <v>3907.4953099999998</v>
      </c>
      <c r="H6" s="43">
        <f>G6*20%</f>
        <v>781.49906199999998</v>
      </c>
      <c r="I6" s="43">
        <f>G6+H6</f>
        <v>4688.9943720000001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4.0017647058823531</v>
      </c>
      <c r="G7" s="25">
        <f>68.03/1000</f>
        <v>6.8030000000000007E-2</v>
      </c>
      <c r="H7" s="43">
        <f>G7*20%</f>
        <v>1.3606000000000002E-2</v>
      </c>
      <c r="I7" s="43">
        <f>G7+H7</f>
        <v>8.1636000000000014E-2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</f>
        <v>7494.058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</f>
        <v>26522.048859999995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17" sqref="K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35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927.75300000000004</v>
      </c>
      <c r="E6" s="24"/>
      <c r="F6" s="45">
        <f>G6/D6</f>
        <v>4.1630360020393358</v>
      </c>
      <c r="G6" s="25">
        <v>3862.2691399999999</v>
      </c>
      <c r="H6" s="43">
        <f>G6*20%</f>
        <v>772.45382800000004</v>
      </c>
      <c r="I6" s="43">
        <f>G6+H6</f>
        <v>4634.722968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0.438</v>
      </c>
      <c r="E7" s="24"/>
      <c r="F7" s="45">
        <f>G7/D7</f>
        <v>4.1630365296803653</v>
      </c>
      <c r="G7" s="25">
        <f>1823.41/1000</f>
        <v>1.82341</v>
      </c>
      <c r="H7" s="43">
        <f>G7*20%</f>
        <v>0.36468200000000001</v>
      </c>
      <c r="I7" s="43">
        <f>G7+H7</f>
        <v>2.1880920000000001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28.815000000000001</v>
      </c>
      <c r="E8" s="34"/>
      <c r="F8" s="46">
        <f>G8/D8</f>
        <v>0.10224292903001908</v>
      </c>
      <c r="G8" s="35">
        <v>2.9461300000000001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0.04</v>
      </c>
      <c r="F9" s="46">
        <f>G9/E9</f>
        <v>322.59224999999998</v>
      </c>
      <c r="G9" s="35">
        <v>12.903689999999999</v>
      </c>
      <c r="H9" s="40" t="s">
        <v>27</v>
      </c>
    </row>
    <row r="10" spans="1:12" s="40" customFormat="1" ht="42.75" hidden="1" customHeight="1" thickBot="1" x14ac:dyDescent="0.35">
      <c r="A10" s="38">
        <v>12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'!D7+'август 2025 '!D6+'август 2025 '!D7+'июль  2025 '!D6+'июль  2025 '!D7</f>
        <v>8422.2489999999998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'!G7+'август 2025 '!G6+'август 2025 '!G7+'июль  2025 '!G6+'июль  2025 '!G7</f>
        <v>30386.141409999997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zoomScaleNormal="100" zoomScaleSheetLayoutView="80" workbookViewId="0">
      <selection activeCell="E26" sqref="E26:E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8" t="s">
        <v>36</v>
      </c>
      <c r="B3" s="58"/>
      <c r="C3" s="58"/>
      <c r="D3" s="58"/>
      <c r="E3" s="58"/>
      <c r="F3" s="58"/>
      <c r="G3" s="58"/>
      <c r="H3" s="5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870.64099999999996</v>
      </c>
      <c r="E6" s="24"/>
      <c r="F6" s="45">
        <f>G6/D6</f>
        <v>4.3140919965864235</v>
      </c>
      <c r="G6" s="25">
        <v>3756.0253699999998</v>
      </c>
      <c r="H6" s="43">
        <f>G6*20%</f>
        <v>751.20507399999997</v>
      </c>
      <c r="I6" s="43">
        <f>G6+H6</f>
        <v>4507.2304439999998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0.432</v>
      </c>
      <c r="E7" s="24"/>
      <c r="F7" s="45">
        <f>G7/D7</f>
        <v>4.3140740740740737</v>
      </c>
      <c r="G7" s="25">
        <f>1863.68/1000</f>
        <v>1.86368</v>
      </c>
      <c r="H7" s="43">
        <f>G7*20%</f>
        <v>0.37273600000000001</v>
      </c>
      <c r="I7" s="43">
        <f>G7+H7</f>
        <v>2.2364160000000002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f>(194226+302517)/1000</f>
        <v>496.74299999999999</v>
      </c>
      <c r="E8" s="34"/>
      <c r="F8" s="42">
        <f>G8/D8</f>
        <v>0.11697547826542094</v>
      </c>
      <c r="G8" s="35">
        <f>(22957.9+35148.85)/1000</f>
        <v>58.106749999999998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0.79400000000000004</v>
      </c>
      <c r="F9" s="46">
        <f>G9/E9</f>
        <v>322.59230478589416</v>
      </c>
      <c r="G9" s="35">
        <f>256138.29/1000</f>
        <v>256.13828999999998</v>
      </c>
      <c r="H9" s="40" t="s">
        <v>27</v>
      </c>
    </row>
    <row r="10" spans="1:12" s="40" customFormat="1" ht="42.75" hidden="1" customHeight="1" thickBot="1" x14ac:dyDescent="0.35">
      <c r="A10" s="38">
        <v>12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49"/>
      <c r="J14" s="3"/>
      <c r="L14" s="3"/>
    </row>
    <row r="15" spans="1:12" x14ac:dyDescent="0.3">
      <c r="F15" s="26"/>
      <c r="G15" s="49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'!D7+'сентябрь 2025'!D6+'сентябрь 2025'!D7+'июль  2025 '!D6+'июль  2025 '!D7+'август 2025 '!D6+'август 2025 '!D7</f>
        <v>9293.3220000000001</v>
      </c>
      <c r="J15" s="30"/>
      <c r="K15" s="31"/>
    </row>
    <row r="16" spans="1:12" x14ac:dyDescent="0.3">
      <c r="G16" s="49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'!G7+'сентябрь 2025'!G6+'сентябрь 2025'!G7+'июль  2025 '!G6+'июль  2025 '!G7+'август 2025 '!G6+'август 2025 '!G7</f>
        <v>34144.030459999987</v>
      </c>
      <c r="J16" s="31"/>
    </row>
    <row r="17" spans="4:10" x14ac:dyDescent="0.3">
      <c r="D17" s="31"/>
      <c r="G17" s="50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январь  2025</vt:lpstr>
      <vt:lpstr>февраль  2025</vt:lpstr>
      <vt:lpstr>март  2025</vt:lpstr>
      <vt:lpstr>апрель  2025 </vt:lpstr>
      <vt:lpstr>май  2025 </vt:lpstr>
      <vt:lpstr>июнь  2025 </vt:lpstr>
      <vt:lpstr>июль  2025 </vt:lpstr>
      <vt:lpstr>август 2025 </vt:lpstr>
      <vt:lpstr>сентябрь 2025</vt:lpstr>
      <vt:lpstr>октябрь  2025</vt:lpstr>
      <vt:lpstr>ноябрь  2025</vt:lpstr>
      <vt:lpstr>декабрь  2025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2026-01-13T05:10:12Z</dcterms:modified>
</cp:coreProperties>
</file>