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9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август 2025 " sheetId="109" r:id="rId8"/>
    <sheet name="сентябрь 2025" sheetId="110" r:id="rId9"/>
    <sheet name="октябрь  2025" sheetId="111" r:id="rId10"/>
    <sheet name="июнь 2015" sheetId="22" state="hidden" r:id="rId11"/>
    <sheet name="июль 2015" sheetId="23" state="hidden" r:id="rId12"/>
    <sheet name="август 2015" sheetId="24" state="hidden" r:id="rId13"/>
    <sheet name="сентябрь 2015" sheetId="25" state="hidden" r:id="rId14"/>
    <sheet name="октябрь 2015" sheetId="26" state="hidden" r:id="rId15"/>
    <sheet name="ноябрь 2015" sheetId="27" state="hidden" r:id="rId16"/>
    <sheet name="декабрь 2015" sheetId="28" state="hidden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G15" i="111" l="1"/>
  <c r="G16" i="111"/>
  <c r="F9" i="111"/>
  <c r="F10" i="111"/>
  <c r="G7" i="111"/>
  <c r="F8" i="111" l="1"/>
  <c r="H6" i="111"/>
  <c r="I6" i="111" s="1"/>
  <c r="F6" i="111"/>
  <c r="F7" i="111" l="1"/>
  <c r="H7" i="111"/>
  <c r="I7" i="111" s="1"/>
  <c r="G16" i="110"/>
  <c r="G15" i="110"/>
  <c r="G9" i="110" l="1"/>
  <c r="F9" i="110" s="1"/>
  <c r="G8" i="110"/>
  <c r="D8" i="110"/>
  <c r="F8" i="110" s="1"/>
  <c r="G7" i="110"/>
  <c r="H6" i="110"/>
  <c r="I6" i="110" s="1"/>
  <c r="F6" i="110"/>
  <c r="H7" i="110" l="1"/>
  <c r="I7" i="110" s="1"/>
  <c r="F7" i="110"/>
  <c r="G16" i="109"/>
  <c r="G15" i="109"/>
  <c r="G7" i="109" l="1"/>
  <c r="F7" i="109" s="1"/>
  <c r="F9" i="109"/>
  <c r="F8" i="109"/>
  <c r="H6" i="109"/>
  <c r="I6" i="109" s="1"/>
  <c r="F6" i="109"/>
  <c r="H7" i="109" l="1"/>
  <c r="I7" i="109" s="1"/>
  <c r="G16" i="108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<sst xmlns="http://schemas.openxmlformats.org/spreadsheetml/2006/main" count="453" uniqueCount="38">
  <si>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</si>
  <si>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</si>
  <si>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</si>
  <si>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</si>
  <si>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</si>
  <si>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</si>
  <si>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</si>
  <si>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</si>
  <si>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</si>
  <si>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</si>
  <si>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</si>
  <si>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</si>
  <si>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</si>
  <si>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</si>
  <si>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</si>
  <si>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</si>
  <si>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</si>
  <si>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</si>
  <si>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</si>
  <si>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</si>
  <si>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</si>
  <si>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</si>
  <si>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</si>
  <si>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</si>
  <si>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</si>
  <si>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</si>
  <si>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</si>
  <si>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</si>
  <si>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</si>
  <si>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</si>
  <si>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</si>
  <si>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</si>
  <si>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</si>
  <si>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</si>
  <si>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</si>
  <si>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август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</si>
  <si>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сентябрь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</si>
  <si>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октябрь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</si>
</sst>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168" fontId="11" fillId="0" borderId="0" xfId="0" applyNumberFormat="1" applyFont="1"/>
    <xf numFmtId="168" fontId="12" fillId="0" borderId="0" xfId="0" applyNumberFormat="1" applyFont="1"/>
    <xf numFmtId="43" fontId="1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165" fontId="11" fillId="0" borderId="0" xfId="0" applyNumberFormat="1" applyFont="1"/>
    <xf numFmtId="166" fontId="11" fillId="0" borderId="0" xfId="0" applyNumberFormat="1" applyFont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28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E16" sqref="E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37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1112.902</v>
      </c>
      <c r="E6" s="24"/>
      <c r="F6" s="45">
        <f>G6/D6</f>
        <v>4.0297480011717113</v>
      </c>
      <c r="G6" s="25">
        <v>4484.71461</v>
      </c>
      <c r="H6" s="43">
        <f>G6*20%</f>
        <v>896.94292200000007</v>
      </c>
      <c r="I6" s="43">
        <f>G6+H6</f>
        <v>5381.6575320000002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0.45100000000000001</v>
      </c>
      <c r="E7" s="24"/>
      <c r="F7" s="45">
        <f>G7/D7</f>
        <v>4.0297339246119739</v>
      </c>
      <c r="G7" s="25">
        <f>1817.41/1000</f>
        <v>1.8174100000000002</v>
      </c>
      <c r="H7" s="43">
        <f>G7*20%</f>
        <v>0.36348200000000008</v>
      </c>
      <c r="I7" s="43">
        <f>G7+H7</f>
        <v>2.1808920000000001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309.55599999999998</v>
      </c>
      <c r="E8" s="34"/>
      <c r="F8" s="42">
        <f>G8/D8</f>
        <v>0.15016998539844165</v>
      </c>
      <c r="G8" s="35">
        <v>46.486020000000003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>
        <v>6.3769999999999998</v>
      </c>
      <c r="E9" s="34"/>
      <c r="F9" s="42">
        <f>G9/D9</f>
        <v>1.1276368198212325</v>
      </c>
      <c r="G9" s="35">
        <v>7.1909400000000003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0.44400000000000001</v>
      </c>
      <c r="F10" s="46">
        <f>G10/E10</f>
        <v>322.59231981981981</v>
      </c>
      <c r="G10" s="35">
        <v>143.23098999999999</v>
      </c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s="52" customFormat="1" x14ac:dyDescent="0.3">
      <c r="F15" s="53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'!D7+'август 2025 '!D6+'август 2025 '!D7+'сентябрь 2025'!D6+'сентябрь 2025'!D7+'октябрь  2025'!D6+'октябрь  2025'!D7</f>
        <v>10406.674999999999</v>
      </c>
      <c r="J15" s="48"/>
      <c r="K15" s="54"/>
    </row>
    <row r="16" spans="1:12" s="52" customFormat="1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'!G7+'октябрь  2025'!G6+'октябрь  2025'!G7+'июль  2025 '!G6+'июль  2025 '!G7+'август 2025 '!G6+'август 2025 '!G7+'сентябрь 2025'!G6+'сентябрь 2025'!G7</f>
        <v>38630.562479999993</v>
      </c>
      <c r="J16" s="54"/>
      <c r="K16" s="54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14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15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16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17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18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19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1" t="s">
        <v>20</v>
      </c>
      <c r="B3" s="51"/>
      <c r="C3" s="51"/>
      <c r="D3" s="51"/>
      <c r="E3" s="51"/>
      <c r="F3" s="51"/>
      <c r="G3" s="51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29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30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31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32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26" sqref="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33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N21" sqref="N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34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17" sqref="K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35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927.75300000000004</v>
      </c>
      <c r="E6" s="24"/>
      <c r="F6" s="45">
        <f>G6/D6</f>
        <v>4.1630360020393358</v>
      </c>
      <c r="G6" s="25">
        <v>3862.2691399999999</v>
      </c>
      <c r="H6" s="43">
        <f>G6*20%</f>
        <v>772.45382800000004</v>
      </c>
      <c r="I6" s="43">
        <f>G6+H6</f>
        <v>4634.722968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0.438</v>
      </c>
      <c r="E7" s="24"/>
      <c r="F7" s="45">
        <f>G7/D7</f>
        <v>4.1630365296803653</v>
      </c>
      <c r="G7" s="25">
        <f>1823.41/1000</f>
        <v>1.82341</v>
      </c>
      <c r="H7" s="43">
        <f>G7*20%</f>
        <v>0.36468200000000001</v>
      </c>
      <c r="I7" s="43">
        <f>G7+H7</f>
        <v>2.1880920000000001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28.815000000000001</v>
      </c>
      <c r="E8" s="34"/>
      <c r="F8" s="46">
        <f>G8/D8</f>
        <v>0.10224292903001908</v>
      </c>
      <c r="G8" s="35">
        <v>2.9461300000000001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0.04</v>
      </c>
      <c r="F9" s="46">
        <f>G9/E9</f>
        <v>322.59224999999998</v>
      </c>
      <c r="G9" s="35">
        <v>12.903689999999999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'!D7+'август 2025 '!D6+'август 2025 '!D7+'июль  2025 '!D6+'июль  2025 '!D7</f>
        <v>8422.2489999999998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'!G7+'август 2025 '!G6+'август 2025 '!G7+'июль  2025 '!G6+'июль  2025 '!G7</f>
        <v>30386.141409999997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zoomScaleNormal="100" zoomScaleSheetLayoutView="80" workbookViewId="0">
      <selection activeCell="E26" sqref="E26:E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1" t="s">
        <v>36</v>
      </c>
      <c r="B3" s="51"/>
      <c r="C3" s="51"/>
      <c r="D3" s="51"/>
      <c r="E3" s="51"/>
      <c r="F3" s="51"/>
      <c r="G3" s="51"/>
      <c r="H3" s="51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870.64099999999996</v>
      </c>
      <c r="E6" s="24"/>
      <c r="F6" s="45">
        <f>G6/D6</f>
        <v>4.3140919965864235</v>
      </c>
      <c r="G6" s="25">
        <v>3756.0253699999998</v>
      </c>
      <c r="H6" s="43">
        <f>G6*20%</f>
        <v>751.20507399999997</v>
      </c>
      <c r="I6" s="43">
        <f>G6+H6</f>
        <v>4507.2304439999998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0.432</v>
      </c>
      <c r="E7" s="24"/>
      <c r="F7" s="45">
        <f>G7/D7</f>
        <v>4.3140740740740737</v>
      </c>
      <c r="G7" s="25">
        <f>1863.68/1000</f>
        <v>1.86368</v>
      </c>
      <c r="H7" s="43">
        <f>G7*20%</f>
        <v>0.37273600000000001</v>
      </c>
      <c r="I7" s="43">
        <f>G7+H7</f>
        <v>2.2364160000000002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f>(194226+302517)/1000</f>
        <v>496.74299999999999</v>
      </c>
      <c r="E8" s="34"/>
      <c r="F8" s="42">
        <f>G8/D8</f>
        <v>0.11697547826542094</v>
      </c>
      <c r="G8" s="35">
        <f>(22957.9+35148.85)/1000</f>
        <v>58.106749999999998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0.79400000000000004</v>
      </c>
      <c r="F9" s="46">
        <f>G9/E9</f>
        <v>322.59230478589416</v>
      </c>
      <c r="G9" s="35">
        <f>256138.29/1000</f>
        <v>256.13828999999998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49"/>
      <c r="J14" s="3"/>
      <c r="L14" s="3"/>
    </row>
    <row r="15" spans="1:12" x14ac:dyDescent="0.3">
      <c r="F15" s="26"/>
      <c r="G15" s="49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'!D7+'сентябрь 2025'!D6+'сентябрь 2025'!D7+'июль  2025 '!D6+'июль  2025 '!D7+'август 2025 '!D6+'август 2025 '!D7</f>
        <v>9293.3220000000001</v>
      </c>
      <c r="J15" s="30"/>
      <c r="K15" s="31"/>
    </row>
    <row r="16" spans="1:12" x14ac:dyDescent="0.3">
      <c r="G16" s="49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'!G7+'сентябрь 2025'!G6+'сентябрь 2025'!G7+'июль  2025 '!G6+'июль  2025 '!G7+'август 2025 '!G6+'август 2025 '!G7</f>
        <v>34144.030459999987</v>
      </c>
      <c r="J16" s="31"/>
    </row>
    <row r="17" spans="4:10" x14ac:dyDescent="0.3">
      <c r="D17" s="31"/>
      <c r="G17" s="50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август 2025 </vt:lpstr>
      <vt:lpstr>сентябрь 2025</vt:lpstr>
      <vt:lpstr>октябрь 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2025-11-11T09:46:32Z</dcterms:modified>
</cp:coreProperties>
</file>