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7"/>
  </bookViews>
  <sheets>
    <sheet name="январь  2025" sheetId="102" r:id="rId1"/>
    <sheet name="февраль  2025" sheetId="103" r:id="rId2"/>
    <sheet name="март  2025" sheetId="104" r:id="rId3"/>
    <sheet name="апрель  2025 " sheetId="105" r:id="rId4"/>
    <sheet name="май  2025 " sheetId="106" r:id="rId5"/>
    <sheet name="июнь  2025 " sheetId="107" r:id="rId6"/>
    <sheet name="июль  2025 " sheetId="108" r:id="rId7"/>
    <sheet name="август 2025 " sheetId="109" r:id="rId8"/>
    <sheet name="июнь 2015" sheetId="22" state="hidden" r:id="rId9"/>
    <sheet name="июль 2015" sheetId="23" state="hidden" r:id="rId10"/>
    <sheet name="август 2015" sheetId="24" state="hidden" r:id="rId11"/>
    <sheet name="сентябрь 2015" sheetId="25" state="hidden" r:id="rId12"/>
    <sheet name="октябрь 2015" sheetId="26" state="hidden" r:id="rId13"/>
    <sheet name="ноябрь 2015" sheetId="27" state="hidden" r:id="rId14"/>
    <sheet name="декабрь 2015" sheetId="28" state="hidden" r:id="rId15"/>
  </sheets>
  <externalReferences>
    <externalReference r:id="rId16"/>
  </externalReferences>
  <calcPr calcId="145621"/>
</workbook>
</file>

<file path=xl/calcChain.xml><?xml version="1.0" encoding="utf-8"?>
<calcChain xmlns="http://schemas.openxmlformats.org/spreadsheetml/2006/main">
  <c r="G7" i="109" l="1"/>
  <c r="F7" i="109" s="1"/>
  <c r="G16" i="109"/>
  <c r="G15" i="109"/>
  <c r="F9" i="109"/>
  <c r="F8" i="109"/>
  <c r="H6" i="109"/>
  <c r="I6" i="109" s="1"/>
  <c r="F6" i="109"/>
  <c r="H7" i="109" l="1"/>
  <c r="I7" i="109" s="1"/>
  <c r="G16" i="108"/>
  <c r="G15" i="108"/>
  <c r="G7" i="108" l="1"/>
  <c r="F9" i="108"/>
  <c r="F8" i="108"/>
  <c r="H6" i="108"/>
  <c r="I6" i="108" s="1"/>
  <c r="F6" i="108"/>
  <c r="H7" i="108" l="1"/>
  <c r="F7" i="108"/>
  <c r="I7" i="108"/>
  <c r="G16" i="107"/>
  <c r="G15" i="107"/>
  <c r="G7" i="107"/>
  <c r="F9" i="107"/>
  <c r="F8" i="107"/>
  <c r="H6" i="107"/>
  <c r="I6" i="107" s="1"/>
  <c r="F6" i="107"/>
  <c r="F7" i="107" l="1"/>
  <c r="H7" i="107"/>
  <c r="I7" i="107" s="1"/>
  <c r="G16" i="106"/>
  <c r="G15" i="106"/>
  <c r="F9" i="106"/>
  <c r="F8" i="106"/>
  <c r="H7" i="106"/>
  <c r="I7" i="106" s="1"/>
  <c r="F7" i="106"/>
  <c r="H6" i="106"/>
  <c r="I6" i="106" s="1"/>
  <c r="F6" i="106"/>
  <c r="G16" i="105" l="1"/>
  <c r="G15" i="105"/>
  <c r="F9" i="105" l="1"/>
  <c r="F8" i="105"/>
  <c r="I7" i="105"/>
  <c r="H7" i="105"/>
  <c r="F7" i="105"/>
  <c r="H6" i="105"/>
  <c r="I6" i="105" s="1"/>
  <c r="F6" i="105"/>
  <c r="F9" i="104" l="1"/>
  <c r="F8" i="104"/>
  <c r="I7" i="104"/>
  <c r="H7" i="104"/>
  <c r="F7" i="104"/>
  <c r="H6" i="104"/>
  <c r="I6" i="104" s="1"/>
  <c r="F6" i="104"/>
  <c r="F9" i="103" l="1"/>
  <c r="F8" i="103"/>
  <c r="H7" i="103"/>
  <c r="I7" i="103" s="1"/>
  <c r="F7" i="103"/>
  <c r="H6" i="103"/>
  <c r="I6" i="103" s="1"/>
  <c r="F6" i="103"/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<sst xmlns="http://schemas.openxmlformats.org/spreadsheetml/2006/main" count="384" uniqueCount="36">
  <si>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</si>
  <si>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</si>
  <si>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</si>
  <si>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</si>
  <si>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</si>
  <si>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</si>
  <si>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</si>
  <si>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</si>
  <si>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</si>
  <si>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</si>
  <si>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</si>
  <si>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</si>
  <si>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</si>
  <si>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</si>
  <si>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</si>
  <si>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</si>
  <si>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</si>
  <si>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</si>
  <si>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</si>
  <si>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</si>
  <si>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</si>
  <si>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</si>
  <si>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</si>
  <si>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</si>
  <si>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</si>
  <si>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</si>
  <si>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</si>
  <si>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</si>
  <si>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</si>
  <si>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</si>
  <si>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</si>
  <si>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</si>
  <si>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</si>
  <si>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июнь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</si>
  <si>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июль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</si>
  <si>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август 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</si>
</sst>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  <numFmt numFmtId="173" formatCode="0.0000"/>
    <numFmt numFmtId="174" formatCode="_-* #,##0\ _₽_-;\-* #,##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74" fontId="3" fillId="2" borderId="5" xfId="4" applyNumberFormat="1" applyFont="1" applyFill="1" applyBorder="1" applyAlignment="1">
      <alignment horizontal="center" vertical="center"/>
    </xf>
    <xf numFmtId="168" fontId="11" fillId="0" borderId="0" xfId="0" applyNumberFormat="1" applyFont="1"/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E25" sqref="E2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28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1234.8209999999999</v>
      </c>
      <c r="E6" s="24"/>
      <c r="F6" s="45">
        <f>G6/D6</f>
        <v>2.8798290035559813</v>
      </c>
      <c r="G6" s="25">
        <v>3556.0733300000002</v>
      </c>
      <c r="H6" s="43">
        <f>G6*20%</f>
        <v>711.21466600000008</v>
      </c>
      <c r="I6" s="43">
        <f>G6+H6</f>
        <v>4267.287996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0.63</v>
      </c>
      <c r="E7" s="24"/>
      <c r="F7" s="45">
        <f>G7/D7</f>
        <v>2.8798253968253968</v>
      </c>
      <c r="G7" s="25">
        <v>1.81429</v>
      </c>
      <c r="H7" s="43">
        <f>G7*20%</f>
        <v>0.36285800000000001</v>
      </c>
      <c r="I7" s="43">
        <f>G7+H7</f>
        <v>2.1771479999999999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15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16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17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18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19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20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C20" sqref="C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29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1167.057</v>
      </c>
      <c r="E6" s="24"/>
      <c r="F6" s="45">
        <f>G6/D6</f>
        <v>3.8439639966171315</v>
      </c>
      <c r="G6" s="25">
        <v>4486.1250899999995</v>
      </c>
      <c r="H6" s="43">
        <f>G6*20%</f>
        <v>897.22501799999998</v>
      </c>
      <c r="I6" s="43">
        <f>G6+H6</f>
        <v>5383.3501079999996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0.78600000000000003</v>
      </c>
      <c r="E7" s="24"/>
      <c r="F7" s="45">
        <f>G7/D7</f>
        <v>3.843969465648855</v>
      </c>
      <c r="G7" s="25">
        <v>3.02136</v>
      </c>
      <c r="H7" s="43">
        <f>G7*20%</f>
        <v>0.60427200000000003</v>
      </c>
      <c r="I7" s="43">
        <f>G7+H7</f>
        <v>3.625632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73.509</v>
      </c>
      <c r="E8" s="34"/>
      <c r="F8" s="46">
        <f>G8/D8</f>
        <v>9.5087948414479859E-2</v>
      </c>
      <c r="G8" s="35">
        <v>6.9898199999999999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282.97570247933885</v>
      </c>
      <c r="G9" s="35">
        <v>34.24006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F20" sqref="F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30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1192.153</v>
      </c>
      <c r="E6" s="24"/>
      <c r="F6" s="45">
        <f>G6/D6</f>
        <v>3.9129860009579303</v>
      </c>
      <c r="G6" s="25">
        <v>4664.8779999999997</v>
      </c>
      <c r="H6" s="43">
        <f>G6*20%</f>
        <v>932.97559999999999</v>
      </c>
      <c r="I6" s="43">
        <f>G6+H6</f>
        <v>5597.8535999999995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0.749</v>
      </c>
      <c r="E7" s="24"/>
      <c r="F7" s="45">
        <f>G7/D7</f>
        <v>3.9129773030707611</v>
      </c>
      <c r="G7" s="25">
        <v>2.9308200000000002</v>
      </c>
      <c r="H7" s="43">
        <f>G7*20%</f>
        <v>0.58616400000000002</v>
      </c>
      <c r="I7" s="43">
        <f>G7+H7</f>
        <v>3.5169840000000003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17" sqref="G1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31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1029.9880000000001</v>
      </c>
      <c r="E6" s="24"/>
      <c r="F6" s="45">
        <f>G6/D6</f>
        <v>3.2356299976310403</v>
      </c>
      <c r="G6" s="25">
        <v>3332.6600699999999</v>
      </c>
      <c r="H6" s="43">
        <f>G6*20%</f>
        <v>666.532014</v>
      </c>
      <c r="I6" s="43">
        <f>G6+H6</f>
        <v>3999.1920839999998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0.40600000000000003</v>
      </c>
      <c r="E7" s="24"/>
      <c r="F7" s="45">
        <f>G7/D7</f>
        <v>3.2356403940886693</v>
      </c>
      <c r="G7" s="25">
        <v>1.3136699999999999</v>
      </c>
      <c r="H7" s="43">
        <f>G7*20%</f>
        <v>0.26273399999999997</v>
      </c>
      <c r="I7" s="43">
        <f>G7+H7</f>
        <v>1.5764039999999999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'январь  2025'!D6+'январь  2025'!D7+'февраль  2025'!D6+'февраль  2025'!D7+'март  2025'!D6+'март  2025'!D7+'апрель  2025 '!D6+'апрель  2025 '!D7</f>
        <v>4626.59</v>
      </c>
      <c r="J15" s="30"/>
      <c r="K15" s="31"/>
    </row>
    <row r="16" spans="1:12" x14ac:dyDescent="0.3">
      <c r="G16" s="30">
        <f>'январь  2025'!G6+'январь  2025'!G7+'февраль  2025'!G6+'февраль  2025'!G7+'март  2025'!G6+'март  2025'!G7+'апрель  2025 '!G6+'апрель  2025 '!G7</f>
        <v>16048.816629999998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K27" sqref="K2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32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960.58399999999995</v>
      </c>
      <c r="E6" s="24"/>
      <c r="F6" s="45">
        <f>G6/D6</f>
        <v>3.813619995752584</v>
      </c>
      <c r="G6" s="25">
        <v>3663.3023499999999</v>
      </c>
      <c r="H6" s="43">
        <f>G6*20%</f>
        <v>732.66047000000003</v>
      </c>
      <c r="I6" s="43">
        <f>G6+H6</f>
        <v>4395.9628199999997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0.13700000000000001</v>
      </c>
      <c r="E7" s="24"/>
      <c r="F7" s="45">
        <f>G7/D7</f>
        <v>3.8135766423357662</v>
      </c>
      <c r="G7" s="25">
        <v>0.52246000000000004</v>
      </c>
      <c r="H7" s="43">
        <f>G7*20%</f>
        <v>0.10449200000000002</v>
      </c>
      <c r="I7" s="43">
        <f>G7+H7</f>
        <v>0.62695200000000006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'январь  2025'!D6+'январь  2025'!D7+'февраль  2025'!D6+'февраль  2025'!D7+'март  2025'!D6+'март  2025'!D7+'май  2025 '!D6+'май  2025 '!D7+'апрель  2025 '!D6+'апрель  2025 '!D7</f>
        <v>5587.3109999999997</v>
      </c>
      <c r="J15" s="30"/>
      <c r="K15" s="31"/>
    </row>
    <row r="16" spans="1:12" x14ac:dyDescent="0.3">
      <c r="G16" s="30">
        <f>'январь  2025'!G6+'январь  2025'!G7+'февраль  2025'!G6+'февраль  2025'!G7+'март  2025'!G6+'март  2025'!G7+'май  2025 '!G6+'май  2025 '!G7+'апрель  2025 '!G6+'апрель  2025 '!G7</f>
        <v>19712.641439999996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D26" sqref="D2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33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930.26099999999997</v>
      </c>
      <c r="E6" s="24"/>
      <c r="F6" s="45">
        <f>G6/D6</f>
        <v>3.1193300052350899</v>
      </c>
      <c r="G6" s="25">
        <v>2901.7910499999998</v>
      </c>
      <c r="H6" s="43">
        <f>G6*20%</f>
        <v>580.35820999999999</v>
      </c>
      <c r="I6" s="43">
        <f>G6+H6</f>
        <v>3482.1492599999997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1.7000000000000001E-2</v>
      </c>
      <c r="E7" s="24"/>
      <c r="F7" s="45">
        <f>G7/D7</f>
        <v>3.1194117647058821</v>
      </c>
      <c r="G7" s="25">
        <f>53.03/1000</f>
        <v>5.3030000000000001E-2</v>
      </c>
      <c r="H7" s="43">
        <f>G7*20%</f>
        <v>1.0606000000000001E-2</v>
      </c>
      <c r="I7" s="43">
        <f>G7+H7</f>
        <v>6.3635999999999998E-2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'январь  2025'!D6+'январь  2025'!D7+'февраль  2025'!D6+'февраль  2025'!D7+'март  2025'!D6+'март  2025'!D7+'июнь  2025 '!D6+'июнь  2025 '!D7+'апрель  2025 '!D6+'апрель  2025 '!D7+'май  2025 '!D6+'май  2025 '!D7</f>
        <v>6517.5889999999999</v>
      </c>
      <c r="J15" s="30"/>
      <c r="K15" s="31"/>
    </row>
    <row r="16" spans="1:12" x14ac:dyDescent="0.3">
      <c r="G16" s="30">
        <f>'январь  2025'!G6+'январь  2025'!G7+'февраль  2025'!G6+'февраль  2025'!G7+'март  2025'!G6+'март  2025'!G7+'июнь  2025 '!G6+'июнь  2025 '!G7+'апрель  2025 '!G6+'апрель  2025 '!G7+'май  2025 '!G6+'май  2025 '!G7</f>
        <v>22614.485519999995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N21" sqref="N21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34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976.452</v>
      </c>
      <c r="E6" s="24"/>
      <c r="F6" s="45">
        <f>G6/D6</f>
        <v>4.0017280009667653</v>
      </c>
      <c r="G6" s="25">
        <v>3907.4953099999998</v>
      </c>
      <c r="H6" s="43">
        <f>G6*20%</f>
        <v>781.49906199999998</v>
      </c>
      <c r="I6" s="43">
        <f>G6+H6</f>
        <v>4688.9943720000001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1.7000000000000001E-2</v>
      </c>
      <c r="E7" s="24"/>
      <c r="F7" s="45">
        <f>G7/D7</f>
        <v>4.0017647058823531</v>
      </c>
      <c r="G7" s="25">
        <f>68.03/1000</f>
        <v>6.8030000000000007E-2</v>
      </c>
      <c r="H7" s="43">
        <f>G7*20%</f>
        <v>1.3606000000000002E-2</v>
      </c>
      <c r="I7" s="43">
        <f>G7+H7</f>
        <v>8.1636000000000014E-2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48">
        <f>'январь  2025'!D6+'январь  2025'!D7+'февраль  2025'!D6+'февраль  2025'!D7+'март  2025'!D6+'март  2025'!D7+'апрель  2025 '!D6+'апрель  2025 '!D7+'май  2025 '!D6+'май  2025 '!D7+'июнь  2025 '!D6+'июнь  2025 '!D7+'июль  2025 '!D6+'июль  2025 '!D7</f>
        <v>7494.058</v>
      </c>
      <c r="J15" s="30"/>
      <c r="K15" s="31"/>
    </row>
    <row r="16" spans="1:12" x14ac:dyDescent="0.3">
      <c r="G16" s="48">
        <f>'январь  2025'!G6+'январь  2025'!G7+'февраль  2025'!G6+'февраль  2025'!G7+'март  2025'!G6+'март  2025'!G7+'апрель  2025 '!G6+'апрель  2025 '!G7+'май  2025 '!G6+'май  2025 '!G7+'июнь  2025 '!G6+'июнь  2025 '!G7+'июль  2025 '!G6+'июль  2025 '!G7</f>
        <v>26522.048859999995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80" workbookViewId="0">
      <selection activeCell="G18" sqref="G18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35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927.75300000000004</v>
      </c>
      <c r="E6" s="24"/>
      <c r="F6" s="45">
        <f>G6/D6</f>
        <v>4.1630360020393358</v>
      </c>
      <c r="G6" s="25">
        <v>3862.2691399999999</v>
      </c>
      <c r="H6" s="43">
        <f>G6*20%</f>
        <v>772.45382800000004</v>
      </c>
      <c r="I6" s="43">
        <f>G6+H6</f>
        <v>4634.722968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0.438</v>
      </c>
      <c r="E7" s="24"/>
      <c r="F7" s="45">
        <f>G7/D7</f>
        <v>4.1630365296803653</v>
      </c>
      <c r="G7" s="25">
        <f>1823.41/1000</f>
        <v>1.82341</v>
      </c>
      <c r="H7" s="43">
        <f>G7*20%</f>
        <v>0.36468200000000001</v>
      </c>
      <c r="I7" s="43">
        <f>G7+H7</f>
        <v>2.1880920000000001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28.815000000000001</v>
      </c>
      <c r="E8" s="34"/>
      <c r="F8" s="46">
        <f>G8/D8</f>
        <v>0.10224292903001908</v>
      </c>
      <c r="G8" s="35">
        <v>2.9461300000000001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0.04</v>
      </c>
      <c r="F9" s="46">
        <f>G9/E9</f>
        <v>322.59224999999998</v>
      </c>
      <c r="G9" s="35">
        <v>12.903689999999999</v>
      </c>
      <c r="H9" s="40" t="s">
        <v>27</v>
      </c>
    </row>
    <row r="10" spans="1:12" s="40" customFormat="1" ht="42.75" hidden="1" customHeight="1" thickBot="1" x14ac:dyDescent="0.35">
      <c r="A10" s="38">
        <v>12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48">
        <f>'январь  2025'!D6+'январь  2025'!D7+'февраль  2025'!D6+'февраль  2025'!D7+'март  2025'!D6+'март  2025'!D7+'апрель  2025 '!D6+'апрель  2025 '!D7+'май  2025 '!D6+'май  2025 '!D7+'июнь  2025 '!D6+'июнь  2025 '!D7+'август 2025 '!D6+'август 2025 '!D7</f>
        <v>7445.78</v>
      </c>
      <c r="J15" s="30"/>
      <c r="K15" s="31"/>
    </row>
    <row r="16" spans="1:12" x14ac:dyDescent="0.3">
      <c r="G16" s="48">
        <f>'январь  2025'!G6+'январь  2025'!G7+'февраль  2025'!G6+'февраль  2025'!G7+'март  2025'!G6+'март  2025'!G7+'апрель  2025 '!G6+'апрель  2025 '!G7+'май  2025 '!G6+'май  2025 '!G7+'июнь  2025 '!G6+'июнь  2025 '!G7+'август 2025 '!G6+'август 2025 '!G7</f>
        <v>26478.57807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14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январь  2025</vt:lpstr>
      <vt:lpstr>февраль  2025</vt:lpstr>
      <vt:lpstr>март  2025</vt:lpstr>
      <vt:lpstr>апрель  2025 </vt:lpstr>
      <vt:lpstr>май  2025 </vt:lpstr>
      <vt:lpstr>июнь  2025 </vt:lpstr>
      <vt:lpstr>июль  2025 </vt:lpstr>
      <vt:lpstr>август 2025 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2025-09-10T04:41:59Z</dcterms:modified>
</cp:coreProperties>
</file>