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320" windowHeight="7575" tabRatio="294"/>
  </bookViews>
  <sheets>
    <sheet name="2025 год план" sheetId="4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E25" i="4" l="1"/>
  <c r="C33" i="4" l="1"/>
  <c r="C34" i="4"/>
  <c r="C35" i="4"/>
  <c r="C36" i="4"/>
  <c r="C37" i="4"/>
  <c r="C38" i="4"/>
  <c r="D25" i="4" l="1"/>
  <c r="F28" i="4"/>
  <c r="D27" i="4"/>
  <c r="E26" i="4"/>
  <c r="F24" i="4"/>
  <c r="G23" i="4"/>
  <c r="F23" i="4"/>
  <c r="E23" i="4"/>
  <c r="G22" i="4"/>
  <c r="F22" i="4"/>
  <c r="E22" i="4"/>
  <c r="D22" i="4"/>
  <c r="G18" i="4"/>
  <c r="F18" i="4"/>
  <c r="E18" i="4"/>
  <c r="D18" i="4"/>
  <c r="G12" i="4" l="1"/>
  <c r="F12" i="4"/>
  <c r="E12" i="4"/>
  <c r="D12" i="4"/>
  <c r="G14" i="4" l="1"/>
  <c r="F14" i="4"/>
  <c r="E14" i="4"/>
  <c r="G28" i="4" l="1"/>
  <c r="E28" i="4"/>
  <c r="D17" i="4"/>
  <c r="E19" i="4" l="1"/>
  <c r="F17" i="4"/>
  <c r="F32" i="4" l="1"/>
  <c r="E32" i="4"/>
  <c r="G32" i="4"/>
  <c r="C47" i="4" l="1"/>
  <c r="C18" i="4" l="1"/>
  <c r="C31" i="4" l="1"/>
  <c r="C41" i="4"/>
  <c r="C42" i="4"/>
  <c r="C43" i="4"/>
  <c r="C44" i="4"/>
  <c r="C45" i="4"/>
  <c r="C46" i="4"/>
  <c r="C40" i="4"/>
  <c r="D13" i="4" l="1"/>
  <c r="E13" i="4"/>
  <c r="F13" i="4"/>
  <c r="G13" i="4"/>
  <c r="C22" i="4"/>
  <c r="C23" i="4"/>
  <c r="C24" i="4"/>
  <c r="C25" i="4"/>
  <c r="C26" i="4"/>
  <c r="C27" i="4"/>
  <c r="C28" i="4"/>
  <c r="D32" i="4"/>
  <c r="C32" i="4" s="1"/>
  <c r="F20" i="4" l="1"/>
  <c r="G20" i="4"/>
  <c r="D20" i="4" l="1"/>
  <c r="C19" i="4"/>
  <c r="C54" i="4"/>
  <c r="C53" i="4"/>
  <c r="C21" i="4"/>
  <c r="E39" i="4"/>
  <c r="F39" i="4"/>
  <c r="G39" i="4"/>
  <c r="E30" i="4" l="1"/>
  <c r="E20" i="4"/>
  <c r="C20" i="4" s="1"/>
  <c r="D30" i="4"/>
  <c r="C16" i="4"/>
  <c r="E11" i="4"/>
  <c r="C15" i="4"/>
  <c r="C14" i="4"/>
  <c r="C17" i="4"/>
  <c r="C12" i="4"/>
  <c r="C13" i="4" l="1"/>
  <c r="E29" i="4"/>
  <c r="E10" i="4"/>
  <c r="F30" i="4"/>
  <c r="G30" i="4"/>
  <c r="G11" i="4"/>
  <c r="F11" i="4"/>
  <c r="G10" i="4" l="1"/>
  <c r="G7" i="4" s="1"/>
  <c r="E50" i="4"/>
  <c r="E7" i="4"/>
  <c r="E51" i="4"/>
  <c r="E8" i="4" s="1"/>
  <c r="G29" i="4"/>
  <c r="F29" i="4"/>
  <c r="F10" i="4"/>
  <c r="C30" i="4"/>
  <c r="G50" i="4" l="1"/>
  <c r="F50" i="4"/>
  <c r="F7" i="4"/>
  <c r="G51" i="4"/>
  <c r="G8" i="4" s="1"/>
  <c r="F51" i="4"/>
  <c r="F8" i="4" s="1"/>
  <c r="D39" i="4"/>
  <c r="D29" i="4" s="1"/>
  <c r="D51" i="4" l="1"/>
  <c r="C29" i="4"/>
  <c r="C39" i="4"/>
  <c r="D11" i="4"/>
  <c r="D10" i="4" l="1"/>
  <c r="D7" i="4" s="1"/>
  <c r="C7" i="4" s="1"/>
  <c r="C55" i="4" s="1"/>
  <c r="C51" i="4"/>
  <c r="D8" i="4"/>
  <c r="C8" i="4" s="1"/>
  <c r="C11" i="4"/>
  <c r="D50" i="4" l="1"/>
  <c r="C50" i="4" s="1"/>
  <c r="C10" i="4"/>
</calcChain>
</file>

<file path=xl/sharedStrings.xml><?xml version="1.0" encoding="utf-8"?>
<sst xmlns="http://schemas.openxmlformats.org/spreadsheetml/2006/main" count="62" uniqueCount="40">
  <si>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</si>
  <si>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</si>
  <si>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</si>
  <si>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</si>
  <si>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</si>
  <si>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</si>
  <si>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</si>
  <si>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</si>
  <si>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</si>
  <si>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</si>
  <si>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</si>
  <si>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</si>
  <si>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</si>
  <si>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</si>
  <si>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</si>
  <si>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</si>
  <si>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КЖД РЖД СП Энергосбыт</t>
  </si>
  <si>
    <t>Прочие потребители</t>
  </si>
  <si>
    <t>Сетевые организации</t>
  </si>
  <si>
    <t>ЗАО "Самарская Сетевая Компания"</t>
  </si>
  <si>
    <t>Объем переданной электроэнергии</t>
  </si>
  <si>
    <t>МУП "Похвистневоэнерго"</t>
  </si>
  <si>
    <t>4.</t>
  </si>
  <si>
    <t>4.1</t>
  </si>
  <si>
    <t>Население в том числе</t>
  </si>
  <si>
    <t>население село</t>
  </si>
  <si>
    <t>население город</t>
  </si>
  <si>
    <t>ООО РН-Энерго</t>
  </si>
  <si>
    <t>ООО "РУСЭНЕРГОСБЫТ"</t>
  </si>
  <si>
    <t>ПАО "СамараЭнерго"</t>
  </si>
  <si>
    <t>АО "Похвистневоэнерго"</t>
  </si>
  <si>
    <t>АО "Самарская Сетевая Компания"</t>
  </si>
  <si>
    <t>ООО "Самарская электросетевая компания"</t>
  </si>
  <si>
    <t>ООО"РЕГИОН ЭНЕРГО"</t>
  </si>
  <si>
    <t>ООО "Самараэлектросеть"</t>
  </si>
  <si>
    <t>ООО "ТранснефтьЭнерго"</t>
  </si>
  <si>
    <t>Баланс электроэнергии на 2025 год</t>
  </si>
  <si>
    <t>ООО "Волжская сетевая компания"</t>
  </si>
  <si>
    <t>ПАО "Россети Волги"</t>
  </si>
  <si>
    <t>ООО "ННК 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</si>
</sst>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55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9"/>
      <color rgb="FF7030A0"/>
      <name val="Arial"/>
      <family val="2"/>
      <charset val="204"/>
    </font>
    <font>
      <i/>
      <sz val="8"/>
      <color rgb="FF7030A0"/>
      <name val="Arial"/>
      <family val="2"/>
      <charset val="204"/>
    </font>
    <font>
      <sz val="10"/>
      <color rgb="FF7030A0"/>
      <name val="Arial"/>
      <family val="2"/>
      <charset val="204"/>
    </font>
    <font>
      <sz val="10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7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49" fontId="6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/>
    <xf numFmtId="0" fontId="7" fillId="0" borderId="2" xfId="1" applyFont="1" applyFill="1" applyBorder="1" applyAlignment="1" applyProtection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10" fillId="0" borderId="2" xfId="3" applyNumberFormat="1" applyFont="1" applyFill="1" applyBorder="1" applyAlignment="1" applyProtection="1">
      <alignment horizontal="center" vertical="center"/>
    </xf>
    <xf numFmtId="0" fontId="10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6" fillId="2" borderId="2" xfId="3" applyFont="1" applyFill="1" applyBorder="1" applyAlignment="1" applyProtection="1">
      <alignment horizontal="left" vertical="center" wrapText="1"/>
    </xf>
    <xf numFmtId="0" fontId="8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0" fontId="11" fillId="2" borderId="2" xfId="3" applyFont="1" applyFill="1" applyBorder="1" applyAlignment="1" applyProtection="1">
      <alignment horizontal="left" vertical="center" wrapText="1"/>
    </xf>
    <xf numFmtId="166" fontId="3" fillId="0" borderId="0" xfId="3" applyNumberFormat="1" applyFont="1" applyFill="1" applyAlignment="1" applyProtection="1">
      <alignment vertical="center"/>
    </xf>
    <xf numFmtId="165" fontId="6" fillId="2" borderId="2" xfId="0" applyNumberFormat="1" applyFont="1" applyFill="1" applyBorder="1" applyAlignment="1" applyProtection="1">
      <alignment horizontal="right" vertical="center"/>
      <protection locked="0"/>
    </xf>
    <xf numFmtId="165" fontId="9" fillId="2" borderId="2" xfId="0" applyNumberFormat="1" applyFont="1" applyFill="1" applyBorder="1" applyAlignment="1" applyProtection="1">
      <alignment horizontal="right" vertical="center"/>
      <protection locked="0"/>
    </xf>
    <xf numFmtId="165" fontId="10" fillId="2" borderId="2" xfId="0" applyNumberFormat="1" applyFont="1" applyFill="1" applyBorder="1"/>
    <xf numFmtId="165" fontId="6" fillId="0" borderId="0" xfId="0" applyNumberFormat="1" applyFont="1" applyFill="1"/>
    <xf numFmtId="165" fontId="3" fillId="0" borderId="0" xfId="0" applyNumberFormat="1" applyFont="1" applyFill="1"/>
    <xf numFmtId="49" fontId="12" fillId="0" borderId="2" xfId="3" applyNumberFormat="1" applyFont="1" applyFill="1" applyBorder="1" applyAlignment="1" applyProtection="1">
      <alignment horizontal="center" vertical="center"/>
    </xf>
    <xf numFmtId="0" fontId="13" fillId="2" borderId="2" xfId="3" applyFont="1" applyFill="1" applyBorder="1" applyAlignment="1" applyProtection="1">
      <alignment horizontal="left" vertical="center" wrapText="1"/>
    </xf>
    <xf numFmtId="0" fontId="12" fillId="0" borderId="0" xfId="0" applyFont="1" applyFill="1"/>
    <xf numFmtId="165" fontId="12" fillId="0" borderId="0" xfId="0" applyNumberFormat="1" applyFont="1" applyFill="1"/>
    <xf numFmtId="0" fontId="8" fillId="0" borderId="2" xfId="3" applyFont="1" applyFill="1" applyBorder="1" applyAlignment="1" applyProtection="1">
      <alignment horizontal="left" vertical="center" wrapText="1"/>
    </xf>
    <xf numFmtId="165" fontId="14" fillId="2" borderId="2" xfId="0" applyNumberFormat="1" applyFont="1" applyFill="1" applyBorder="1" applyAlignment="1" applyProtection="1">
      <alignment horizontal="right" vertical="center"/>
      <protection locked="0"/>
    </xf>
    <xf numFmtId="165" fontId="15" fillId="2" borderId="2" xfId="0" applyNumberFormat="1" applyFont="1" applyFill="1" applyBorder="1" applyAlignment="1" applyProtection="1">
      <alignment horizontal="right" vertical="center"/>
      <protection locked="0"/>
    </xf>
    <xf numFmtId="165" fontId="14" fillId="0" borderId="2" xfId="0" applyNumberFormat="1" applyFont="1" applyFill="1" applyBorder="1" applyAlignment="1" applyProtection="1">
      <alignment horizontal="right" vertical="center"/>
      <protection locked="0"/>
    </xf>
    <xf numFmtId="165" fontId="16" fillId="2" borderId="2" xfId="0" applyNumberFormat="1" applyFont="1" applyFill="1" applyBorder="1" applyAlignment="1" applyProtection="1">
      <alignment horizontal="right" vertical="center"/>
      <protection locked="0"/>
    </xf>
    <xf numFmtId="165" fontId="17" fillId="2" borderId="2" xfId="0" applyNumberFormat="1" applyFont="1" applyFill="1" applyBorder="1" applyAlignment="1" applyProtection="1">
      <alignment horizontal="right" vertical="center"/>
      <protection locked="0"/>
    </xf>
    <xf numFmtId="164" fontId="17" fillId="2" borderId="2" xfId="0" applyNumberFormat="1" applyFont="1" applyFill="1" applyBorder="1" applyAlignment="1" applyProtection="1">
      <alignment horizontal="right" vertical="center"/>
      <protection locked="0"/>
    </xf>
    <xf numFmtId="4" fontId="17" fillId="2" borderId="2" xfId="0" applyNumberFormat="1" applyFont="1" applyFill="1" applyBorder="1" applyAlignment="1" applyProtection="1">
      <alignment horizontal="right" vertical="center"/>
      <protection locked="0"/>
    </xf>
    <xf numFmtId="4" fontId="16" fillId="2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2" borderId="2" xfId="3" applyFont="1" applyFill="1" applyBorder="1" applyAlignment="1" applyProtection="1">
      <alignment horizontal="center" vertical="center" wrapText="1"/>
    </xf>
    <xf numFmtId="0" fontId="10" fillId="2" borderId="2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166" fontId="3" fillId="0" borderId="0" xfId="3" applyNumberFormat="1" applyFont="1" applyFill="1" applyBorder="1" applyAlignment="1" applyProtection="1">
      <alignment vertical="center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1;&#1067;&#1058;&#1067;/&#1055;&#1088;&#1080;&#1083;&#1086;&#1078;&#1077;&#1085;&#1080;&#1077;%20&#8470;%201.%20&#1064;&#1072;&#1073;&#1083;&#1086;&#1085;.%20&#1057;&#1090;&#1088;&#1091;&#1082;&#1090;&#1091;&#1088;&#1072;%20&#1055;&#1054;%2014.1_&#1057;&#1072;&#1084;&#1072;&#1088;&#1072;&#1101;&#1085;&#1077;&#1088;&#1075;&#10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40;&#1057;&#1063;&#1045;&#1058;%20&#1058;&#1040;&#1056;&#1048;&#1060;&#1040;/&#1044;&#1051;&#1071;%20&#1056;&#1040;&#1057;&#1063;&#1045;&#1058;&#1040;%20%20&#1058;&#1040;&#1056;&#1048;&#1060;&#1040;%20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41;&#1067;&#1058;&#1067;/&#1055;&#1088;&#1080;&#1083;&#1086;&#1078;&#1077;&#1085;&#1080;&#1077;%20&#8470;%201.%20&#1064;&#1072;&#1073;&#1083;&#1086;&#1085;.%20&#1057;&#1090;&#1088;&#1091;&#1082;&#1090;&#1091;&#1088;&#1072;%20&#1055;&#1054;%2014.1_&#1056;&#1053;%20&#1069;&#1085;&#1077;&#1088;&#107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2025"/>
      <sheetName val="2025 1 пг"/>
      <sheetName val="2025 2 пг"/>
      <sheetName val="население 2025"/>
      <sheetName val="население 1 пг  2025"/>
      <sheetName val="население 2025   2 пг"/>
    </sheetNames>
    <sheetDataSet>
      <sheetData sheetId="0" refreshError="1"/>
      <sheetData sheetId="1">
        <row r="14">
          <cell r="C14">
            <v>1310.4000000000001</v>
          </cell>
          <cell r="D14">
            <v>4526.4279999999999</v>
          </cell>
          <cell r="E14">
            <v>7823.0190000000002</v>
          </cell>
          <cell r="F14">
            <v>77.641999999999996</v>
          </cell>
        </row>
      </sheetData>
      <sheetData sheetId="2" refreshError="1"/>
      <sheetData sheetId="3" refreshError="1"/>
      <sheetData sheetId="4">
        <row r="9">
          <cell r="D9">
            <v>179.70699999999999</v>
          </cell>
          <cell r="E9">
            <v>462.93100000000004</v>
          </cell>
          <cell r="F9">
            <v>15.658999999999999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2025"/>
      <sheetName val="Баланс 2025"/>
      <sheetName val="Таб 1.30"/>
      <sheetName val="ФСК"/>
      <sheetName val="РОССЕТИ"/>
      <sheetName val="ССК"/>
      <sheetName val="ОАО РЖД"/>
      <sheetName val="САМАРАЭЛЕКТРОСЕТЬ"/>
      <sheetName val="ВСК"/>
      <sheetName val="СамЭСК"/>
      <sheetName val="ТЭС"/>
      <sheetName val="РЕГИОН ЭНЕРГО"/>
      <sheetName val="ЭНЕРГОШАНС"/>
      <sheetName val="Транснефтьэнерго"/>
      <sheetName val="РУСЭНЕРГОСБЫТ"/>
      <sheetName val="ННК ЭНЕРГО"/>
      <sheetName val="Свод сетей "/>
      <sheetName val="ОБЪЕМ СНГ"/>
      <sheetName val="АО Похвистнево (АО ССК)"/>
      <sheetName val="СамараСеть"/>
    </sheetNames>
    <sheetDataSet>
      <sheetData sheetId="0"/>
      <sheetData sheetId="1"/>
      <sheetData sheetId="2">
        <row r="90">
          <cell r="C90">
            <v>34904.447999999997</v>
          </cell>
        </row>
        <row r="92">
          <cell r="C92">
            <v>3652.33</v>
          </cell>
        </row>
        <row r="130">
          <cell r="C130">
            <v>302.298</v>
          </cell>
        </row>
        <row r="132">
          <cell r="C132">
            <v>57309.233999999997</v>
          </cell>
        </row>
        <row r="136">
          <cell r="C136">
            <v>4.1319999999999997</v>
          </cell>
        </row>
        <row r="138">
          <cell r="C138">
            <v>3925.7440000000001</v>
          </cell>
        </row>
        <row r="140">
          <cell r="C140">
            <v>2949.6529999999998</v>
          </cell>
        </row>
        <row r="181">
          <cell r="C181">
            <v>15485.982</v>
          </cell>
        </row>
        <row r="187">
          <cell r="C187">
            <v>203.435</v>
          </cell>
        </row>
        <row r="189">
          <cell r="C189">
            <v>0</v>
          </cell>
        </row>
        <row r="191">
          <cell r="C191">
            <v>45.662999999999997</v>
          </cell>
        </row>
        <row r="222">
          <cell r="C222">
            <v>55.308</v>
          </cell>
        </row>
        <row r="224">
          <cell r="C224">
            <v>41.779000000000003</v>
          </cell>
        </row>
        <row r="226">
          <cell r="C226">
            <v>136.58699999999999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B24">
            <v>5121.0950000000003</v>
          </cell>
          <cell r="D24">
            <v>55.194000000000003</v>
          </cell>
        </row>
      </sheetData>
      <sheetData sheetId="14">
        <row r="24">
          <cell r="C24">
            <v>4.048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СНГ 2025"/>
      <sheetName val="СНГ 1пг"/>
      <sheetName val="СНГ 2пг "/>
    </sheetNames>
    <sheetDataSet>
      <sheetData sheetId="0" refreshError="1"/>
      <sheetData sheetId="1">
        <row r="10">
          <cell r="C10">
            <v>29773.290999999997</v>
          </cell>
          <cell r="D10">
            <v>5304.0820000000003</v>
          </cell>
          <cell r="E10">
            <v>15352.072</v>
          </cell>
          <cell r="F10">
            <v>175.14499999999998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zoomScale="85" zoomScaleNormal="85" zoomScaleSheetLayoutView="100" workbookViewId="0">
      <selection activeCell="R38" sqref="R38"/>
    </sheetView>
  </sheetViews>
  <sheetFormatPr defaultRowHeight="12.75" x14ac:dyDescent="0.2"/>
  <cols>
    <col min="1" max="1" width="4" style="11" customWidth="1"/>
    <col min="2" max="2" width="39.140625" style="9" customWidth="1"/>
    <col min="3" max="3" width="15.5703125" style="9" bestFit="1" customWidth="1"/>
    <col min="4" max="4" width="15.28515625" style="9" bestFit="1" customWidth="1"/>
    <col min="5" max="5" width="15.28515625" style="9" customWidth="1"/>
    <col min="6" max="6" width="14.28515625" style="9" customWidth="1"/>
    <col min="7" max="7" width="12" style="9" customWidth="1"/>
    <col min="8" max="8" width="13.42578125" style="2" customWidth="1"/>
    <col min="9" max="9" width="14.42578125" style="2" customWidth="1"/>
    <col min="10" max="10" width="16.42578125" style="2" customWidth="1"/>
    <col min="11" max="11" width="18.42578125" style="2" customWidth="1"/>
    <col min="12" max="16384" width="9.140625" style="2"/>
  </cols>
  <sheetData>
    <row r="1" spans="1:11" x14ac:dyDescent="0.2">
      <c r="A1" s="43" t="s">
        <v>36</v>
      </c>
      <c r="B1" s="43"/>
      <c r="C1" s="43"/>
      <c r="D1" s="43"/>
      <c r="E1" s="43"/>
      <c r="F1" s="43"/>
      <c r="G1" s="43"/>
    </row>
    <row r="2" spans="1:11" x14ac:dyDescent="0.2">
      <c r="A2" s="3"/>
      <c r="B2" s="4"/>
      <c r="C2" s="4"/>
      <c r="D2" s="4"/>
      <c r="E2" s="5"/>
      <c r="F2" s="5"/>
      <c r="G2" s="5"/>
    </row>
    <row r="3" spans="1:11" s="6" customFormat="1" x14ac:dyDescent="0.2">
      <c r="A3" s="44" t="s">
        <v>0</v>
      </c>
      <c r="B3" s="44" t="s">
        <v>1</v>
      </c>
      <c r="C3" s="45" t="s">
        <v>2</v>
      </c>
      <c r="D3" s="45" t="s">
        <v>3</v>
      </c>
      <c r="E3" s="45" t="s">
        <v>4</v>
      </c>
      <c r="F3" s="45" t="s">
        <v>5</v>
      </c>
      <c r="G3" s="45" t="s">
        <v>6</v>
      </c>
    </row>
    <row r="4" spans="1:11" s="6" customFormat="1" x14ac:dyDescent="0.2">
      <c r="A4" s="44"/>
      <c r="B4" s="44"/>
      <c r="C4" s="45"/>
      <c r="D4" s="45"/>
      <c r="E4" s="45"/>
      <c r="F4" s="45"/>
      <c r="G4" s="45"/>
    </row>
    <row r="5" spans="1:11" x14ac:dyDescent="0.2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</row>
    <row r="6" spans="1:11" ht="25.5" customHeight="1" x14ac:dyDescent="0.2">
      <c r="A6" s="8" t="s">
        <v>8</v>
      </c>
      <c r="B6" s="40" t="s">
        <v>13</v>
      </c>
      <c r="C6" s="40"/>
      <c r="D6" s="40"/>
      <c r="E6" s="40"/>
      <c r="F6" s="40"/>
      <c r="G6" s="40"/>
    </row>
    <row r="7" spans="1:11" ht="15.75" customHeight="1" x14ac:dyDescent="0.2">
      <c r="A7" s="10"/>
      <c r="B7" s="16" t="s">
        <v>10</v>
      </c>
      <c r="C7" s="22">
        <f>D7+E7+F7+G7</f>
        <v>328042.38699999999</v>
      </c>
      <c r="D7" s="22">
        <f>D10+D53</f>
        <v>187942.77584775756</v>
      </c>
      <c r="E7" s="22">
        <f>E10+E53</f>
        <v>98546.301976992603</v>
      </c>
      <c r="F7" s="22">
        <f>F10+F53</f>
        <v>41032.417041235087</v>
      </c>
      <c r="G7" s="22">
        <f>G10+G53</f>
        <v>520.89213401473148</v>
      </c>
    </row>
    <row r="8" spans="1:11" ht="16.5" customHeight="1" x14ac:dyDescent="0.2">
      <c r="A8" s="10"/>
      <c r="B8" s="16" t="s">
        <v>11</v>
      </c>
      <c r="C8" s="22">
        <f>D8+E8+F8+G8</f>
        <v>44.317400153756623</v>
      </c>
      <c r="D8" s="22">
        <f>D51+D54</f>
        <v>25.197065290969565</v>
      </c>
      <c r="E8" s="22">
        <f t="shared" ref="E8:G8" si="0">E51+E54</f>
        <v>13.985471225034022</v>
      </c>
      <c r="F8" s="22">
        <f t="shared" si="0"/>
        <v>5.0671322951415698</v>
      </c>
      <c r="G8" s="22">
        <f t="shared" si="0"/>
        <v>6.7731342611465781E-2</v>
      </c>
    </row>
    <row r="9" spans="1:11" ht="25.5" customHeight="1" x14ac:dyDescent="0.2">
      <c r="A9" s="8" t="s">
        <v>9</v>
      </c>
      <c r="B9" s="41" t="s">
        <v>14</v>
      </c>
      <c r="C9" s="41"/>
      <c r="D9" s="41"/>
      <c r="E9" s="41"/>
      <c r="F9" s="41"/>
      <c r="G9" s="41"/>
    </row>
    <row r="10" spans="1:11" s="6" customFormat="1" x14ac:dyDescent="0.2">
      <c r="A10" s="8"/>
      <c r="B10" s="17" t="s">
        <v>10</v>
      </c>
      <c r="C10" s="22">
        <f>D10+E10+F10+G10</f>
        <v>314986.38699999999</v>
      </c>
      <c r="D10" s="22">
        <f>D11+D20</f>
        <v>180199.53499999997</v>
      </c>
      <c r="E10" s="22">
        <f>E11+E20</f>
        <v>94856.436000000002</v>
      </c>
      <c r="F10" s="22">
        <f>F11+F20</f>
        <v>39428.296000000002</v>
      </c>
      <c r="G10" s="22">
        <f>G11+G20</f>
        <v>502.11999999999995</v>
      </c>
      <c r="H10" s="2"/>
      <c r="I10" s="25"/>
    </row>
    <row r="11" spans="1:11" s="6" customFormat="1" x14ac:dyDescent="0.2">
      <c r="A11" s="8"/>
      <c r="B11" s="17" t="s">
        <v>17</v>
      </c>
      <c r="C11" s="22">
        <f>D11+E11+F11+G11</f>
        <v>89980.713000000003</v>
      </c>
      <c r="D11" s="22">
        <f>D12+D13+D16+D17+D18+D19</f>
        <v>36204.786</v>
      </c>
      <c r="E11" s="22">
        <f t="shared" ref="E11:G11" si="1">E12+E13+E16+E17+E18+E19</f>
        <v>29814.265000000003</v>
      </c>
      <c r="F11" s="22">
        <f t="shared" si="1"/>
        <v>23693.216</v>
      </c>
      <c r="G11" s="22">
        <f t="shared" si="1"/>
        <v>268.44599999999997</v>
      </c>
      <c r="I11" s="25"/>
    </row>
    <row r="12" spans="1:11" x14ac:dyDescent="0.2">
      <c r="A12" s="10"/>
      <c r="B12" s="18" t="s">
        <v>29</v>
      </c>
      <c r="C12" s="32">
        <f>D12+E12+F12+G12</f>
        <v>13737.489</v>
      </c>
      <c r="D12" s="32">
        <f>'[1]2025'!$C$14</f>
        <v>1310.4000000000001</v>
      </c>
      <c r="E12" s="32">
        <f>'[1]2025'!$D$14</f>
        <v>4526.4279999999999</v>
      </c>
      <c r="F12" s="32">
        <f>'[1]2025'!$E$14</f>
        <v>7823.0190000000002</v>
      </c>
      <c r="G12" s="32">
        <f>'[1]2025'!$F$14</f>
        <v>77.641999999999996</v>
      </c>
      <c r="H12" s="25"/>
      <c r="I12" s="25"/>
      <c r="K12" s="25"/>
    </row>
    <row r="13" spans="1:11" x14ac:dyDescent="0.2">
      <c r="A13" s="10"/>
      <c r="B13" s="18" t="s">
        <v>24</v>
      </c>
      <c r="C13" s="32">
        <f>C14+C15</f>
        <v>658.29700000000003</v>
      </c>
      <c r="D13" s="32">
        <f t="shared" ref="D13:G13" si="2">D14+D15</f>
        <v>0</v>
      </c>
      <c r="E13" s="32">
        <f t="shared" si="2"/>
        <v>179.70699999999999</v>
      </c>
      <c r="F13" s="32">
        <f t="shared" si="2"/>
        <v>462.93100000000004</v>
      </c>
      <c r="G13" s="32">
        <f t="shared" si="2"/>
        <v>15.658999999999999</v>
      </c>
      <c r="H13" s="6"/>
      <c r="I13" s="26"/>
    </row>
    <row r="14" spans="1:11" s="29" customFormat="1" ht="12" x14ac:dyDescent="0.2">
      <c r="A14" s="27"/>
      <c r="B14" s="28" t="s">
        <v>25</v>
      </c>
      <c r="C14" s="33">
        <f t="shared" ref="C14:C19" si="3">D14+E14+F14+G14</f>
        <v>658.29700000000003</v>
      </c>
      <c r="D14" s="32">
        <v>0</v>
      </c>
      <c r="E14" s="33">
        <f>'[1]население 2025'!$D$9</f>
        <v>179.70699999999999</v>
      </c>
      <c r="F14" s="33">
        <f>'[1]население 2025'!$E$9</f>
        <v>462.93100000000004</v>
      </c>
      <c r="G14" s="33">
        <f>'[1]население 2025'!$F$9</f>
        <v>15.658999999999999</v>
      </c>
    </row>
    <row r="15" spans="1:11" s="29" customFormat="1" ht="12" x14ac:dyDescent="0.2">
      <c r="A15" s="27"/>
      <c r="B15" s="28" t="s">
        <v>26</v>
      </c>
      <c r="C15" s="33">
        <f t="shared" si="3"/>
        <v>0</v>
      </c>
      <c r="D15" s="32">
        <v>0</v>
      </c>
      <c r="E15" s="33">
        <v>0</v>
      </c>
      <c r="F15" s="33">
        <v>0</v>
      </c>
      <c r="G15" s="33">
        <v>0</v>
      </c>
    </row>
    <row r="16" spans="1:11" x14ac:dyDescent="0.2">
      <c r="A16" s="10"/>
      <c r="B16" s="18" t="s">
        <v>39</v>
      </c>
      <c r="C16" s="32">
        <f t="shared" si="3"/>
        <v>19800</v>
      </c>
      <c r="D16" s="32">
        <v>0</v>
      </c>
      <c r="E16" s="32">
        <v>19800</v>
      </c>
      <c r="F16" s="32">
        <v>0</v>
      </c>
      <c r="G16" s="32">
        <v>0</v>
      </c>
    </row>
    <row r="17" spans="1:11" x14ac:dyDescent="0.2">
      <c r="A17" s="10"/>
      <c r="B17" s="18" t="s">
        <v>35</v>
      </c>
      <c r="C17" s="32">
        <f t="shared" si="3"/>
        <v>5176.2890000000007</v>
      </c>
      <c r="D17" s="32">
        <f>[2]Транснефтьэнерго!$B$24</f>
        <v>5121.0950000000003</v>
      </c>
      <c r="E17" s="32">
        <v>0</v>
      </c>
      <c r="F17" s="32">
        <f>[2]Транснефтьэнерго!$D$24</f>
        <v>55.194000000000003</v>
      </c>
      <c r="G17" s="32">
        <v>0</v>
      </c>
    </row>
    <row r="18" spans="1:11" x14ac:dyDescent="0.2">
      <c r="A18" s="10"/>
      <c r="B18" s="18" t="s">
        <v>27</v>
      </c>
      <c r="C18" s="32">
        <f t="shared" si="3"/>
        <v>50604.59</v>
      </c>
      <c r="D18" s="32">
        <f>'[3]СНГ 2025'!$C$10</f>
        <v>29773.290999999997</v>
      </c>
      <c r="E18" s="34">
        <f>'[3]СНГ 2025'!$D$10</f>
        <v>5304.0820000000003</v>
      </c>
      <c r="F18" s="34">
        <f>'[3]СНГ 2025'!$E$10</f>
        <v>15352.072</v>
      </c>
      <c r="G18" s="34">
        <f>'[3]СНГ 2025'!$F$10</f>
        <v>175.14499999999998</v>
      </c>
    </row>
    <row r="19" spans="1:11" x14ac:dyDescent="0.2">
      <c r="A19" s="10"/>
      <c r="B19" s="18" t="s">
        <v>28</v>
      </c>
      <c r="C19" s="32">
        <f t="shared" si="3"/>
        <v>4.048</v>
      </c>
      <c r="D19" s="32">
        <v>0</v>
      </c>
      <c r="E19" s="34">
        <f>[2]РУСЭНЕРГОСБЫТ!$C$24</f>
        <v>4.048</v>
      </c>
      <c r="F19" s="34">
        <v>0</v>
      </c>
      <c r="G19" s="34">
        <v>0</v>
      </c>
    </row>
    <row r="20" spans="1:11" x14ac:dyDescent="0.2">
      <c r="A20" s="10"/>
      <c r="B20" s="17" t="s">
        <v>18</v>
      </c>
      <c r="C20" s="22">
        <f>D20+E20+F20+G20</f>
        <v>225005.67399999997</v>
      </c>
      <c r="D20" s="24">
        <f>SUM(D21:D28)</f>
        <v>143994.74899999998</v>
      </c>
      <c r="E20" s="24">
        <f>SUM(E21:E28)</f>
        <v>65042.170999999995</v>
      </c>
      <c r="F20" s="24">
        <f>SUM(F21:F28)</f>
        <v>15735.08</v>
      </c>
      <c r="G20" s="24">
        <f>SUM(G21:G28)</f>
        <v>233.67399999999998</v>
      </c>
      <c r="I20" s="26"/>
    </row>
    <row r="21" spans="1:11" x14ac:dyDescent="0.2">
      <c r="A21" s="10"/>
      <c r="B21" s="18" t="s">
        <v>30</v>
      </c>
      <c r="C21" s="32">
        <f>D21+E21+F21+G21</f>
        <v>0</v>
      </c>
      <c r="D21" s="32">
        <v>0</v>
      </c>
      <c r="E21" s="32">
        <v>0</v>
      </c>
      <c r="F21" s="32">
        <v>0</v>
      </c>
      <c r="G21" s="32">
        <v>0</v>
      </c>
    </row>
    <row r="22" spans="1:11" x14ac:dyDescent="0.2">
      <c r="A22" s="10"/>
      <c r="B22" s="31" t="s">
        <v>31</v>
      </c>
      <c r="C22" s="32">
        <f t="shared" ref="C22:C28" si="4">D22+E22+F22+G22</f>
        <v>107754.97200000001</v>
      </c>
      <c r="D22" s="32">
        <f>'[2]Таб 1.30'!$C$90</f>
        <v>34904.447999999997</v>
      </c>
      <c r="E22" s="32">
        <f>'[2]Таб 1.30'!$C$132</f>
        <v>57309.233999999997</v>
      </c>
      <c r="F22" s="32">
        <f>'[2]Таб 1.30'!$C$181</f>
        <v>15485.982</v>
      </c>
      <c r="G22" s="32">
        <f>'[2]Таб 1.30'!$C$222</f>
        <v>55.308</v>
      </c>
      <c r="I22" s="26"/>
    </row>
    <row r="23" spans="1:11" x14ac:dyDescent="0.2">
      <c r="A23" s="10"/>
      <c r="B23" s="18" t="s">
        <v>34</v>
      </c>
      <c r="C23" s="32">
        <f t="shared" si="4"/>
        <v>3194.8669999999997</v>
      </c>
      <c r="D23" s="32">
        <v>0</v>
      </c>
      <c r="E23" s="32">
        <f>'[2]Таб 1.30'!$C$140</f>
        <v>2949.6529999999998</v>
      </c>
      <c r="F23" s="32">
        <f>'[2]Таб 1.30'!$C$187</f>
        <v>203.435</v>
      </c>
      <c r="G23" s="32">
        <f>'[2]Таб 1.30'!$C$224</f>
        <v>41.779000000000003</v>
      </c>
    </row>
    <row r="24" spans="1:11" x14ac:dyDescent="0.2">
      <c r="A24" s="10"/>
      <c r="B24" s="31" t="s">
        <v>37</v>
      </c>
      <c r="C24" s="32">
        <f t="shared" si="4"/>
        <v>45.662999999999997</v>
      </c>
      <c r="D24" s="32">
        <v>0</v>
      </c>
      <c r="E24" s="32">
        <v>0</v>
      </c>
      <c r="F24" s="32">
        <f>'[2]Таб 1.30'!$C$191</f>
        <v>45.662999999999997</v>
      </c>
      <c r="G24" s="32">
        <v>0</v>
      </c>
    </row>
    <row r="25" spans="1:11" x14ac:dyDescent="0.2">
      <c r="A25" s="10"/>
      <c r="B25" s="18" t="s">
        <v>38</v>
      </c>
      <c r="C25" s="34">
        <f t="shared" si="4"/>
        <v>106291.37899999999</v>
      </c>
      <c r="D25" s="32">
        <f>127338.93-21900.959</f>
        <v>105437.97099999999</v>
      </c>
      <c r="E25" s="32">
        <f>'[2]Таб 1.30'!$C$130+551.11</f>
        <v>853.40800000000002</v>
      </c>
      <c r="F25" s="32">
        <v>0</v>
      </c>
      <c r="G25" s="32">
        <v>0</v>
      </c>
    </row>
    <row r="26" spans="1:11" x14ac:dyDescent="0.2">
      <c r="A26" s="10"/>
      <c r="B26" s="18" t="s">
        <v>16</v>
      </c>
      <c r="C26" s="34">
        <f t="shared" si="4"/>
        <v>4.1319999999999997</v>
      </c>
      <c r="D26" s="32">
        <v>0</v>
      </c>
      <c r="E26" s="32">
        <f>'[2]Таб 1.30'!$C$136</f>
        <v>4.1319999999999997</v>
      </c>
      <c r="F26" s="32">
        <v>0</v>
      </c>
      <c r="G26" s="32">
        <v>0</v>
      </c>
    </row>
    <row r="27" spans="1:11" x14ac:dyDescent="0.2">
      <c r="A27" s="10"/>
      <c r="B27" s="18" t="s">
        <v>33</v>
      </c>
      <c r="C27" s="34">
        <f t="shared" si="4"/>
        <v>3652.33</v>
      </c>
      <c r="D27" s="32">
        <f>'[2]Таб 1.30'!$C$92</f>
        <v>3652.33</v>
      </c>
      <c r="E27" s="32">
        <v>0</v>
      </c>
      <c r="F27" s="32">
        <v>0</v>
      </c>
      <c r="G27" s="32">
        <v>0</v>
      </c>
    </row>
    <row r="28" spans="1:11" ht="15" customHeight="1" x14ac:dyDescent="0.2">
      <c r="A28" s="10"/>
      <c r="B28" s="18" t="s">
        <v>32</v>
      </c>
      <c r="C28" s="34">
        <f t="shared" si="4"/>
        <v>4062.3310000000001</v>
      </c>
      <c r="D28" s="32">
        <v>0</v>
      </c>
      <c r="E28" s="32">
        <f>'[2]Таб 1.30'!$C$138</f>
        <v>3925.7440000000001</v>
      </c>
      <c r="F28" s="32">
        <f>'[2]Таб 1.30'!$C$189</f>
        <v>0</v>
      </c>
      <c r="G28" s="32">
        <f>'[2]Таб 1.30'!$C$226</f>
        <v>136.58699999999999</v>
      </c>
    </row>
    <row r="29" spans="1:11" s="6" customFormat="1" x14ac:dyDescent="0.2">
      <c r="A29" s="8"/>
      <c r="B29" s="17" t="s">
        <v>11</v>
      </c>
      <c r="C29" s="22">
        <f>D29+E29+F29+G29</f>
        <v>42.553565153756622</v>
      </c>
      <c r="D29" s="22">
        <f>D30+D39</f>
        <v>24.150979903346389</v>
      </c>
      <c r="E29" s="22">
        <f t="shared" ref="E29:G29" si="5">E30+E39</f>
        <v>13.486979332264957</v>
      </c>
      <c r="F29" s="22">
        <f t="shared" si="5"/>
        <v>4.8504167486043688</v>
      </c>
      <c r="G29" s="22">
        <f t="shared" si="5"/>
        <v>6.518916954090731E-2</v>
      </c>
      <c r="I29" s="2"/>
      <c r="J29" s="2"/>
    </row>
    <row r="30" spans="1:11" s="6" customFormat="1" x14ac:dyDescent="0.2">
      <c r="A30" s="8"/>
      <c r="B30" s="17" t="s">
        <v>17</v>
      </c>
      <c r="C30" s="22">
        <f>D30+E30+F30+G30</f>
        <v>12.099805153756622</v>
      </c>
      <c r="D30" s="22">
        <f>D31+D32+D35+D36+D37+D38</f>
        <v>4.5024099033463889</v>
      </c>
      <c r="E30" s="22">
        <f>E31+E32+E35+E36+E37+E38</f>
        <v>4.790999332264958</v>
      </c>
      <c r="F30" s="22">
        <f>F31+F32+F35+F36+F37+F38</f>
        <v>2.774866748604369</v>
      </c>
      <c r="G30" s="22">
        <f>G31+G32+G35+G36+G37+G38</f>
        <v>3.1529169540907322E-2</v>
      </c>
    </row>
    <row r="31" spans="1:11" x14ac:dyDescent="0.2">
      <c r="A31" s="10"/>
      <c r="B31" s="18" t="s">
        <v>29</v>
      </c>
      <c r="C31" s="32">
        <f t="shared" ref="C31:C47" si="6">D31+E31+F31+G31</f>
        <v>2.1574032306672297</v>
      </c>
      <c r="D31" s="35">
        <v>0.35899999999999999</v>
      </c>
      <c r="E31" s="35">
        <v>0.84599999999999997</v>
      </c>
      <c r="F31" s="35">
        <v>0.9430436983906938</v>
      </c>
      <c r="G31" s="35">
        <v>9.3595322765354701E-3</v>
      </c>
      <c r="H31" s="26"/>
      <c r="I31" s="30"/>
      <c r="J31" s="25"/>
      <c r="K31" s="26"/>
    </row>
    <row r="32" spans="1:11" x14ac:dyDescent="0.2">
      <c r="A32" s="10"/>
      <c r="B32" s="18" t="s">
        <v>24</v>
      </c>
      <c r="C32" s="32">
        <f t="shared" si="6"/>
        <v>8.7913595085470086E-2</v>
      </c>
      <c r="D32" s="35">
        <f t="shared" ref="D32:G32" si="7">D33+D34</f>
        <v>0</v>
      </c>
      <c r="E32" s="35">
        <f t="shared" si="7"/>
        <v>2.3999332264957263E-2</v>
      </c>
      <c r="F32" s="35">
        <f t="shared" si="7"/>
        <v>6.1823050213675221E-2</v>
      </c>
      <c r="G32" s="35">
        <f t="shared" si="7"/>
        <v>2.0912126068376065E-3</v>
      </c>
      <c r="H32" s="26"/>
      <c r="I32" s="26"/>
      <c r="J32" s="25"/>
      <c r="K32" s="26"/>
    </row>
    <row r="33" spans="1:11" s="29" customFormat="1" x14ac:dyDescent="0.2">
      <c r="A33" s="27"/>
      <c r="B33" s="28" t="s">
        <v>25</v>
      </c>
      <c r="C33" s="32">
        <f t="shared" si="6"/>
        <v>8.7913595085470086E-2</v>
      </c>
      <c r="D33" s="33">
        <v>0</v>
      </c>
      <c r="E33" s="33">
        <v>2.3999332264957263E-2</v>
      </c>
      <c r="F33" s="33">
        <v>6.1823050213675221E-2</v>
      </c>
      <c r="G33" s="33">
        <v>2.0912126068376065E-3</v>
      </c>
      <c r="I33" s="30"/>
      <c r="J33" s="26"/>
    </row>
    <row r="34" spans="1:11" s="29" customFormat="1" ht="12" x14ac:dyDescent="0.2">
      <c r="A34" s="27"/>
      <c r="B34" s="28" t="s">
        <v>26</v>
      </c>
      <c r="C34" s="32">
        <f t="shared" si="6"/>
        <v>0</v>
      </c>
      <c r="D34" s="33">
        <v>0</v>
      </c>
      <c r="E34" s="33">
        <v>0</v>
      </c>
      <c r="F34" s="33">
        <v>0</v>
      </c>
      <c r="G34" s="33">
        <v>0</v>
      </c>
      <c r="J34" s="30"/>
    </row>
    <row r="35" spans="1:11" x14ac:dyDescent="0.2">
      <c r="A35" s="10"/>
      <c r="B35" s="18" t="s">
        <v>39</v>
      </c>
      <c r="C35" s="32">
        <f t="shared" si="6"/>
        <v>3</v>
      </c>
      <c r="D35" s="35">
        <v>0</v>
      </c>
      <c r="E35" s="35">
        <v>3</v>
      </c>
      <c r="F35" s="35">
        <v>0</v>
      </c>
      <c r="G35" s="35">
        <v>0</v>
      </c>
      <c r="J35" s="30"/>
    </row>
    <row r="36" spans="1:11" x14ac:dyDescent="0.2">
      <c r="A36" s="10"/>
      <c r="B36" s="18" t="s">
        <v>35</v>
      </c>
      <c r="C36" s="32">
        <f t="shared" si="6"/>
        <v>0.65640990334638905</v>
      </c>
      <c r="D36" s="35">
        <v>0.64340990334638903</v>
      </c>
      <c r="E36" s="35">
        <v>0</v>
      </c>
      <c r="F36" s="35">
        <v>1.2999999999999999E-2</v>
      </c>
      <c r="G36" s="35">
        <v>0</v>
      </c>
    </row>
    <row r="37" spans="1:11" x14ac:dyDescent="0.2">
      <c r="A37" s="10"/>
      <c r="B37" s="18" t="s">
        <v>27</v>
      </c>
      <c r="C37" s="32">
        <f t="shared" si="6"/>
        <v>6.1974784246575343</v>
      </c>
      <c r="D37" s="35">
        <v>3.5</v>
      </c>
      <c r="E37" s="35">
        <v>0.9204</v>
      </c>
      <c r="F37" s="35">
        <v>1.7570000000000001</v>
      </c>
      <c r="G37" s="35">
        <v>2.0078424657534247E-2</v>
      </c>
    </row>
    <row r="38" spans="1:11" x14ac:dyDescent="0.2">
      <c r="A38" s="10"/>
      <c r="B38" s="18" t="s">
        <v>28</v>
      </c>
      <c r="C38" s="32">
        <f t="shared" si="6"/>
        <v>5.9999999999999995E-4</v>
      </c>
      <c r="D38" s="35">
        <v>0</v>
      </c>
      <c r="E38" s="35">
        <v>5.9999999999999995E-4</v>
      </c>
      <c r="F38" s="35">
        <v>0</v>
      </c>
      <c r="G38" s="35">
        <v>0</v>
      </c>
    </row>
    <row r="39" spans="1:11" x14ac:dyDescent="0.2">
      <c r="A39" s="10"/>
      <c r="B39" s="17" t="s">
        <v>18</v>
      </c>
      <c r="C39" s="22">
        <f>D39+E39+F39+G39</f>
        <v>30.453759999999999</v>
      </c>
      <c r="D39" s="22">
        <f>SUM(D40:D47)</f>
        <v>19.648569999999999</v>
      </c>
      <c r="E39" s="22">
        <f>SUM(E40:E47)</f>
        <v>8.6959799999999987</v>
      </c>
      <c r="F39" s="22">
        <f>SUM(F40:F47)</f>
        <v>2.0755499999999998</v>
      </c>
      <c r="G39" s="22">
        <f>SUM(G40:G47)</f>
        <v>3.3659999999999995E-2</v>
      </c>
    </row>
    <row r="40" spans="1:11" x14ac:dyDescent="0.2">
      <c r="A40" s="10"/>
      <c r="B40" s="18" t="s">
        <v>21</v>
      </c>
      <c r="C40" s="32">
        <f t="shared" si="6"/>
        <v>0</v>
      </c>
      <c r="D40" s="35">
        <v>0</v>
      </c>
      <c r="E40" s="35">
        <v>0</v>
      </c>
      <c r="F40" s="35">
        <v>0</v>
      </c>
      <c r="G40" s="35">
        <v>0</v>
      </c>
      <c r="H40" s="26"/>
      <c r="J40" s="26"/>
      <c r="K40" s="26"/>
    </row>
    <row r="41" spans="1:11" x14ac:dyDescent="0.2">
      <c r="A41" s="10"/>
      <c r="B41" s="31" t="s">
        <v>19</v>
      </c>
      <c r="C41" s="32">
        <f t="shared" si="6"/>
        <v>14.79795</v>
      </c>
      <c r="D41" s="35">
        <v>5.1001000000000003</v>
      </c>
      <c r="E41" s="35">
        <v>7.6696</v>
      </c>
      <c r="F41" s="35">
        <v>2.0206499999999998</v>
      </c>
      <c r="G41" s="35">
        <v>7.6E-3</v>
      </c>
    </row>
    <row r="42" spans="1:11" x14ac:dyDescent="0.2">
      <c r="A42" s="10"/>
      <c r="B42" s="18" t="s">
        <v>34</v>
      </c>
      <c r="C42" s="32">
        <f t="shared" si="6"/>
        <v>0.51449</v>
      </c>
      <c r="D42" s="35">
        <v>0</v>
      </c>
      <c r="E42" s="35">
        <v>0.47534999999999999</v>
      </c>
      <c r="F42" s="35">
        <v>3.2779999999999997E-2</v>
      </c>
      <c r="G42" s="35">
        <v>6.3600000000000002E-3</v>
      </c>
    </row>
    <row r="43" spans="1:11" x14ac:dyDescent="0.2">
      <c r="A43" s="10"/>
      <c r="B43" s="31" t="s">
        <v>37</v>
      </c>
      <c r="C43" s="32">
        <f t="shared" si="6"/>
        <v>5.3699999999999998E-3</v>
      </c>
      <c r="D43" s="35">
        <v>0</v>
      </c>
      <c r="E43" s="35">
        <v>0</v>
      </c>
      <c r="F43" s="35">
        <v>5.3699999999999998E-3</v>
      </c>
      <c r="G43" s="35">
        <v>0</v>
      </c>
    </row>
    <row r="44" spans="1:11" x14ac:dyDescent="0.2">
      <c r="A44" s="10"/>
      <c r="B44" s="18" t="s">
        <v>38</v>
      </c>
      <c r="C44" s="32">
        <f t="shared" si="6"/>
        <v>14.247400000000001</v>
      </c>
      <c r="D44" s="35">
        <v>14.195400000000001</v>
      </c>
      <c r="E44" s="35">
        <v>5.1999999999999998E-2</v>
      </c>
      <c r="F44" s="35">
        <v>0</v>
      </c>
      <c r="G44" s="35">
        <v>0</v>
      </c>
    </row>
    <row r="45" spans="1:11" x14ac:dyDescent="0.2">
      <c r="A45" s="10"/>
      <c r="B45" s="18" t="s">
        <v>16</v>
      </c>
      <c r="C45" s="32">
        <f t="shared" si="6"/>
        <v>6.3000000000000003E-4</v>
      </c>
      <c r="D45" s="35">
        <v>0</v>
      </c>
      <c r="E45" s="35">
        <v>6.3000000000000003E-4</v>
      </c>
      <c r="F45" s="35">
        <v>0</v>
      </c>
      <c r="G45" s="35">
        <v>0</v>
      </c>
    </row>
    <row r="46" spans="1:11" x14ac:dyDescent="0.2">
      <c r="A46" s="10"/>
      <c r="B46" s="18" t="s">
        <v>33</v>
      </c>
      <c r="C46" s="32">
        <f t="shared" si="6"/>
        <v>0.36981999999999998</v>
      </c>
      <c r="D46" s="35">
        <v>0.35306999999999999</v>
      </c>
      <c r="E46" s="35">
        <v>0</v>
      </c>
      <c r="F46" s="35">
        <v>1.6750000000000001E-2</v>
      </c>
      <c r="G46" s="35">
        <v>0</v>
      </c>
    </row>
    <row r="47" spans="1:11" ht="14.25" customHeight="1" x14ac:dyDescent="0.2">
      <c r="A47" s="10"/>
      <c r="B47" s="18" t="s">
        <v>32</v>
      </c>
      <c r="C47" s="32">
        <f t="shared" si="6"/>
        <v>0.5181</v>
      </c>
      <c r="D47" s="35">
        <v>0</v>
      </c>
      <c r="E47" s="35">
        <v>0.49840000000000001</v>
      </c>
      <c r="F47" s="35">
        <v>0</v>
      </c>
      <c r="G47" s="35">
        <v>1.9699999999999999E-2</v>
      </c>
    </row>
    <row r="48" spans="1:11" x14ac:dyDescent="0.2">
      <c r="A48" s="10"/>
      <c r="B48" s="18"/>
      <c r="C48" s="23"/>
      <c r="D48" s="23"/>
      <c r="E48" s="23"/>
      <c r="F48" s="23"/>
      <c r="G48" s="23"/>
    </row>
    <row r="49" spans="1:8" s="13" customFormat="1" x14ac:dyDescent="0.2">
      <c r="A49" s="12" t="s">
        <v>15</v>
      </c>
      <c r="B49" s="42" t="s">
        <v>20</v>
      </c>
      <c r="C49" s="42"/>
      <c r="D49" s="42"/>
      <c r="E49" s="42"/>
      <c r="F49" s="42"/>
      <c r="G49" s="42"/>
    </row>
    <row r="50" spans="1:8" s="15" customFormat="1" x14ac:dyDescent="0.2">
      <c r="A50" s="14"/>
      <c r="B50" s="20" t="s">
        <v>10</v>
      </c>
      <c r="C50" s="36">
        <f>D50+E50+F50+G50</f>
        <v>314986.38699999999</v>
      </c>
      <c r="D50" s="36">
        <f>D10</f>
        <v>180199.53499999997</v>
      </c>
      <c r="E50" s="36">
        <f>E10</f>
        <v>94856.436000000002</v>
      </c>
      <c r="F50" s="36">
        <f>F10</f>
        <v>39428.296000000002</v>
      </c>
      <c r="G50" s="36">
        <f>G10</f>
        <v>502.11999999999995</v>
      </c>
    </row>
    <row r="51" spans="1:8" s="15" customFormat="1" x14ac:dyDescent="0.2">
      <c r="A51" s="14"/>
      <c r="B51" s="20" t="s">
        <v>11</v>
      </c>
      <c r="C51" s="36">
        <f>D51+E51+F51+G51</f>
        <v>42.553565153756622</v>
      </c>
      <c r="D51" s="37">
        <f>D29</f>
        <v>24.150979903346389</v>
      </c>
      <c r="E51" s="37">
        <f>E29</f>
        <v>13.486979332264957</v>
      </c>
      <c r="F51" s="37">
        <f>F29</f>
        <v>4.8504167486043688</v>
      </c>
      <c r="G51" s="37">
        <f>G29</f>
        <v>6.518916954090731E-2</v>
      </c>
    </row>
    <row r="52" spans="1:8" x14ac:dyDescent="0.2">
      <c r="A52" s="8" t="s">
        <v>22</v>
      </c>
      <c r="B52" s="41" t="s">
        <v>12</v>
      </c>
      <c r="C52" s="41"/>
      <c r="D52" s="41"/>
      <c r="E52" s="41"/>
      <c r="F52" s="41"/>
      <c r="G52" s="41"/>
    </row>
    <row r="53" spans="1:8" x14ac:dyDescent="0.2">
      <c r="A53" s="10"/>
      <c r="B53" s="16" t="s">
        <v>10</v>
      </c>
      <c r="C53" s="36">
        <f>D53+E53+F53+G53</f>
        <v>13055.999999999998</v>
      </c>
      <c r="D53" s="35">
        <v>7743.2408477575809</v>
      </c>
      <c r="E53" s="35">
        <v>3689.8659769926003</v>
      </c>
      <c r="F53" s="35">
        <v>1604.1210412350863</v>
      </c>
      <c r="G53" s="35">
        <v>18.772134014731581</v>
      </c>
    </row>
    <row r="54" spans="1:8" x14ac:dyDescent="0.2">
      <c r="A54" s="10"/>
      <c r="B54" s="16" t="s">
        <v>11</v>
      </c>
      <c r="C54" s="36">
        <f t="shared" ref="C54" si="8">D54+E54+F54+G54</f>
        <v>1.763835</v>
      </c>
      <c r="D54" s="35">
        <v>1.0460853876231757</v>
      </c>
      <c r="E54" s="35">
        <v>0.49849189276906491</v>
      </c>
      <c r="F54" s="35">
        <v>0.21671554653720096</v>
      </c>
      <c r="G54" s="35">
        <v>2.5421730705584679E-3</v>
      </c>
    </row>
    <row r="55" spans="1:8" x14ac:dyDescent="0.2">
      <c r="A55" s="10" t="s">
        <v>23</v>
      </c>
      <c r="B55" s="19" t="s">
        <v>7</v>
      </c>
      <c r="C55" s="38">
        <f>C53/C7*100</f>
        <v>3.9799734782444438</v>
      </c>
      <c r="D55" s="39"/>
      <c r="E55" s="39"/>
      <c r="F55" s="39"/>
      <c r="G55" s="39"/>
    </row>
    <row r="56" spans="1:8" x14ac:dyDescent="0.2">
      <c r="A56" s="3"/>
      <c r="B56" s="1"/>
      <c r="C56" s="1"/>
      <c r="D56" s="1"/>
      <c r="E56" s="1"/>
      <c r="F56" s="1"/>
      <c r="G56" s="1"/>
    </row>
    <row r="57" spans="1:8" x14ac:dyDescent="0.2">
      <c r="B57" s="1"/>
      <c r="C57" s="1"/>
      <c r="D57" s="1"/>
      <c r="E57" s="1"/>
      <c r="F57" s="1"/>
      <c r="G57" s="1"/>
    </row>
    <row r="58" spans="1:8" x14ac:dyDescent="0.2">
      <c r="B58" s="1"/>
      <c r="C58" s="1"/>
      <c r="D58" s="1"/>
      <c r="E58" s="1"/>
      <c r="F58" s="1"/>
      <c r="G58" s="1"/>
    </row>
    <row r="59" spans="1:8" x14ac:dyDescent="0.2">
      <c r="B59" s="1"/>
      <c r="C59" s="46"/>
      <c r="D59" s="1"/>
      <c r="E59" s="1"/>
      <c r="F59" s="1"/>
      <c r="G59" s="1"/>
    </row>
    <row r="61" spans="1:8" x14ac:dyDescent="0.2">
      <c r="D61" s="21"/>
    </row>
    <row r="62" spans="1:8" s="9" customFormat="1" x14ac:dyDescent="0.2">
      <c r="A62" s="11"/>
      <c r="D62" s="21"/>
      <c r="H62" s="2"/>
    </row>
    <row r="63" spans="1:8" s="9" customFormat="1" x14ac:dyDescent="0.2">
      <c r="A63" s="11"/>
      <c r="D63" s="21"/>
      <c r="H63" s="2"/>
    </row>
    <row r="64" spans="1:8" s="9" customFormat="1" x14ac:dyDescent="0.2">
      <c r="A64" s="11"/>
      <c r="D64" s="21"/>
      <c r="H64" s="2"/>
    </row>
  </sheetData>
  <mergeCells count="12">
    <mergeCell ref="B6:G6"/>
    <mergeCell ref="B9:G9"/>
    <mergeCell ref="B49:G49"/>
    <mergeCell ref="B52:G52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67:G65369 E65374:G65535 C7:G8 E65364:G65365 E65359:G65361 C50:G51 E65371:G65372 C53:G55 D10:G19 D21:G48 C10:C48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 план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2025-01-17T10:37:32Z</dcterms:modified>
</cp:coreProperties>
</file>