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0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май  2024 " sheetId="106" r:id="rId5"/>
    <sheet name="июнь  2024 " sheetId="107" r:id="rId6"/>
    <sheet name="июль  2024 " sheetId="108" r:id="rId7"/>
    <sheet name="август 2024  " sheetId="109" r:id="rId8"/>
    <sheet name="сентябрь 2024  " sheetId="110" r:id="rId9"/>
    <sheet name="октябрь 2024  " sheetId="111" r:id="rId10"/>
    <sheet name="ноябрь 2024 " sheetId="112" r:id="rId11"/>
    <sheet name="июнь 2015" sheetId="22" state="hidden" r:id="rId12"/>
    <sheet name="июль 2015" sheetId="23" state="hidden" r:id="rId13"/>
    <sheet name="август 2015" sheetId="24" state="hidden" r:id="rId14"/>
    <sheet name="сентябрь 2015" sheetId="25" state="hidden" r:id="rId15"/>
    <sheet name="октябрь 2015" sheetId="26" state="hidden" r:id="rId16"/>
    <sheet name="ноябрь 2015" sheetId="27" state="hidden" r:id="rId17"/>
    <sheet name="декабрь 2015" sheetId="28" state="hidden" r:id="rId18"/>
  </sheets>
  <externalReferences>
    <externalReference r:id="rId19"/>
  </externalReferences>
  <calcPr calcId="145621"/>
</workbook>
</file>

<file path=xl/calcChain.xml><?xml version="1.0" encoding="utf-8"?>
<calcChain xmlns="http://schemas.openxmlformats.org/spreadsheetml/2006/main">
  <c r="G7" i="112" l="1"/>
  <c r="G18" i="112"/>
  <c r="G17" i="112"/>
  <c r="F17" i="112"/>
  <c r="F16" i="112"/>
  <c r="G15" i="112"/>
  <c r="G14" i="112"/>
  <c r="G13" i="112"/>
  <c r="F10" i="112"/>
  <c r="F9" i="112"/>
  <c r="F8" i="112"/>
  <c r="H7" i="112"/>
  <c r="I7" i="112" s="1"/>
  <c r="F7" i="112"/>
  <c r="H6" i="112"/>
  <c r="I6" i="112" s="1"/>
  <c r="F6" i="112"/>
  <c r="G18" i="111" l="1"/>
  <c r="G17" i="111"/>
  <c r="F17" i="111" l="1"/>
  <c r="G14" i="111"/>
  <c r="F10" i="111"/>
  <c r="F9" i="111"/>
  <c r="F8" i="111"/>
  <c r="H7" i="111"/>
  <c r="I7" i="111" s="1"/>
  <c r="F7" i="111"/>
  <c r="F16" i="111"/>
  <c r="F6" i="111"/>
  <c r="G15" i="111" l="1"/>
  <c r="H6" i="111"/>
  <c r="I6" i="111" s="1"/>
  <c r="G13" i="111"/>
  <c r="F18" i="108"/>
  <c r="F17" i="108"/>
  <c r="F9" i="110" l="1"/>
  <c r="G6" i="110"/>
  <c r="F16" i="110" s="1"/>
  <c r="F17" i="110"/>
  <c r="G14" i="110"/>
  <c r="F10" i="110"/>
  <c r="F8" i="110"/>
  <c r="H7" i="110"/>
  <c r="I7" i="110" s="1"/>
  <c r="F7" i="110"/>
  <c r="F6" i="110" l="1"/>
  <c r="H6" i="110"/>
  <c r="I6" i="110"/>
  <c r="G15" i="110"/>
  <c r="F18" i="109"/>
  <c r="F17" i="109"/>
  <c r="G6" i="109"/>
  <c r="G16" i="109" s="1"/>
  <c r="G15" i="109"/>
  <c r="F9" i="109"/>
  <c r="F8" i="109"/>
  <c r="H7" i="109"/>
  <c r="I7" i="109" s="1"/>
  <c r="F7" i="109"/>
  <c r="H6" i="109"/>
  <c r="I6" i="109" s="1"/>
  <c r="F6" i="109" l="1"/>
  <c r="G16" i="108" l="1"/>
  <c r="G15" i="108"/>
  <c r="F9" i="108"/>
  <c r="F8" i="108"/>
  <c r="H7" i="108"/>
  <c r="I7" i="108" s="1"/>
  <c r="F7" i="108"/>
  <c r="H6" i="108"/>
  <c r="I6" i="108" s="1"/>
  <c r="F6" i="108"/>
  <c r="F19" i="107" l="1"/>
  <c r="F18" i="107"/>
  <c r="G16" i="107" l="1"/>
  <c r="G15" i="107"/>
  <c r="F9" i="107"/>
  <c r="F8" i="107"/>
  <c r="H7" i="107"/>
  <c r="I7" i="107" s="1"/>
  <c r="F7" i="107"/>
  <c r="H6" i="107"/>
  <c r="I6" i="107" s="1"/>
  <c r="F6" i="107"/>
  <c r="G15" i="106" l="1"/>
  <c r="G16" i="106"/>
  <c r="F9" i="106" l="1"/>
  <c r="F8" i="106"/>
  <c r="H7" i="106"/>
  <c r="I7" i="106" s="1"/>
  <c r="F7" i="106"/>
  <c r="H6" i="106"/>
  <c r="I6" i="106" s="1"/>
  <c r="F6" i="106"/>
  <c r="G15" i="105" l="1"/>
  <c r="G16" i="105"/>
  <c r="F9" i="105"/>
  <c r="F8" i="105"/>
  <c r="H7" i="105"/>
  <c r="I7" i="105" s="1"/>
  <c r="F7" i="105"/>
  <c r="H6" i="105"/>
  <c r="I6" i="105" s="1"/>
  <c r="F6" i="105"/>
  <c r="G13" i="110" l="1"/>
  <c r="G14" i="109"/>
  <c r="G14" i="108"/>
  <c r="G14" i="107"/>
  <c r="G14" i="106"/>
  <c r="G16" i="104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<sst xmlns="http://schemas.openxmlformats.org/spreadsheetml/2006/main" count="478" uniqueCount="40">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</sst>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.000\ _₽_-;\-* #,##0.000\ _₽_-;_-* &quot;-&quot;?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color theme="0" tint="-4.9989318521683403E-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174" fontId="3" fillId="0" borderId="0" xfId="0" applyNumberFormat="1" applyFont="1"/>
    <xf numFmtId="0" fontId="12" fillId="0" borderId="0" xfId="0" applyFont="1"/>
    <xf numFmtId="171" fontId="12" fillId="0" borderId="0" xfId="0" applyNumberFormat="1" applyFont="1"/>
    <xf numFmtId="174" fontId="12" fillId="0" borderId="0" xfId="0" applyNumberFormat="1" applyFont="1"/>
    <xf numFmtId="168" fontId="12" fillId="0" borderId="0" xfId="0" applyNumberFormat="1" applyFont="1"/>
    <xf numFmtId="172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28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9" sqref="G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38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1105.0229999999999</v>
      </c>
      <c r="E6" s="24"/>
      <c r="F6" s="45">
        <f>G6/D6</f>
        <v>3.8573189969801533</v>
      </c>
      <c r="G6" s="25">
        <v>4262.4262099999996</v>
      </c>
      <c r="H6" s="43">
        <f>G6*20%</f>
        <v>852.48524199999997</v>
      </c>
      <c r="I6" s="43">
        <f>G6+H6</f>
        <v>5114.9114519999994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0.435</v>
      </c>
      <c r="E7" s="24"/>
      <c r="F7" s="45">
        <f>G7/D7</f>
        <v>3.8573333333333335</v>
      </c>
      <c r="G7" s="25">
        <v>1.67794</v>
      </c>
      <c r="H7" s="43">
        <f>G7*20%</f>
        <v>0.335588</v>
      </c>
      <c r="I7" s="43">
        <f>G7+H7</f>
        <v>2.013528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/>
      <c r="E8" s="34"/>
      <c r="F8" s="44" t="e">
        <f t="shared" ref="F8:F9" si="0">G8/D8</f>
        <v>#DIV/0!</v>
      </c>
      <c r="G8" s="35">
        <v>25.763809999999999</v>
      </c>
      <c r="H8" s="40" t="s">
        <v>27</v>
      </c>
    </row>
    <row r="9" spans="1:12" s="40" customFormat="1" ht="43.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/>
      <c r="F9" s="44" t="e">
        <f t="shared" si="0"/>
        <v>#DIV/0!</v>
      </c>
      <c r="G9" s="35">
        <v>8.7732899999999994</v>
      </c>
      <c r="H9" s="40" t="s">
        <v>27</v>
      </c>
    </row>
    <row r="10" spans="1:12" s="40" customFormat="1" ht="45.75" hidden="1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/>
      <c r="F10" s="44" t="e">
        <f>G10/E10</f>
        <v>#DIV/0!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'!G15+'октябрь 2024  '!G6+'октябрь 2024  '!G7</f>
        <v>19587.541689999998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'!D7+'октябрь 2024  '!D6+'октябрь 2024  '!D7</f>
        <v>5907.2470000000012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11827.968339999999</v>
      </c>
      <c r="J15" s="31"/>
    </row>
    <row r="16" spans="1:12" x14ac:dyDescent="0.3">
      <c r="D16" s="31"/>
      <c r="F16" s="51">
        <f>'июнь  2024 '!F18+G6+G7+'июль  2024 '!G6+'июль  2024 '!G7</f>
        <v>29691.403559999999</v>
      </c>
      <c r="G16" s="29"/>
    </row>
    <row r="17" spans="6:10" x14ac:dyDescent="0.3">
      <c r="F17" s="52">
        <f>'июнь  2024 '!F19+D6+D7+'июль  2024 '!D6+'июль  2024 '!D7</f>
        <v>8891.264000000001</v>
      </c>
      <c r="G17" s="26">
        <f>'январь  2024'!D6+'январь  2024'!D7+'февраль  2024 '!D6+'февраль  2024 '!D7+'март 2024 '!D6+'март 2024 '!D7+'апрель 2024 '!D6+'апрель 2024 '!D7+'май  2024 '!D6+'май  2024 '!D7+'июнь  2024 '!D6+'июнь  2024 '!D7+'июль  2024 '!D6+'июль  2024 '!D7+'август 2024  '!D6+'август 2024  '!D7+'сентябрь 2024  '!D6+'сентябрь 2024  '!D7+'октябрь 2024  '!D6+'октябрь 2024  '!D7</f>
        <v>10801.993</v>
      </c>
      <c r="J17" s="31"/>
    </row>
    <row r="18" spans="6:10" x14ac:dyDescent="0.3">
      <c r="F18" s="53"/>
      <c r="G18" s="32">
        <f>'январь  2024'!G6+'январь  2024'!G7+'февраль  2024 '!G6+'февраль  2024 '!G7+'март 2024 '!G6+'март 2024 '!G7+'апрель 2024 '!G6+'апрель 2024 '!G7+'май  2024 '!G6+'май  2024 '!G7+'июнь  2024 '!G6+'июнь  2024 '!G7+'июль  2024 '!G6+'июль  2024 '!G7+'август 2024  '!G6+'август 2024  '!G7+'сентябрь 2024  '!G6+'сентябрь 2024  '!G7+'октябрь 2024  '!G6+'октябрь 2024  '!G7</f>
        <v>36476.559300000001</v>
      </c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K27" sqref="K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39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1147.192</v>
      </c>
      <c r="E6" s="24"/>
      <c r="F6" s="45">
        <f>G6/D6</f>
        <v>3.4893999958158703</v>
      </c>
      <c r="G6" s="25">
        <v>4003.0117599999999</v>
      </c>
      <c r="H6" s="43">
        <f>G6*20%</f>
        <v>800.602352</v>
      </c>
      <c r="I6" s="43">
        <f>G6+H6</f>
        <v>4803.6141120000002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0.02</v>
      </c>
      <c r="E7" s="24"/>
      <c r="F7" s="45">
        <f>G7/D7</f>
        <v>3.4895</v>
      </c>
      <c r="G7" s="25">
        <f>69.79/1000</f>
        <v>6.9790000000000005E-2</v>
      </c>
      <c r="H7" s="43">
        <f>G7*20%</f>
        <v>1.3958000000000002E-2</v>
      </c>
      <c r="I7" s="43">
        <f>G7+H7</f>
        <v>8.3748000000000003E-2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/>
      <c r="E8" s="34"/>
      <c r="F8" s="44" t="e">
        <f t="shared" ref="F8:F9" si="0">G8/D8</f>
        <v>#DIV/0!</v>
      </c>
      <c r="G8" s="35">
        <v>25.763809999999999</v>
      </c>
      <c r="H8" s="40" t="s">
        <v>27</v>
      </c>
    </row>
    <row r="9" spans="1:12" s="40" customFormat="1" ht="43.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/>
      <c r="F9" s="44" t="e">
        <f t="shared" si="0"/>
        <v>#DIV/0!</v>
      </c>
      <c r="G9" s="35">
        <v>8.7732899999999994</v>
      </c>
      <c r="H9" s="40" t="s">
        <v>27</v>
      </c>
    </row>
    <row r="10" spans="1:12" s="40" customFormat="1" ht="45.75" hidden="1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/>
      <c r="F10" s="44" t="e">
        <f>G10/E10</f>
        <v>#DIV/0!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'!G15+'ноябрь 2024 '!G6+'ноябрь 2024 '!G7</f>
        <v>19326.519090000002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'!D7+'ноябрь 2024 '!D6+'ноябрь 2024 '!D7</f>
        <v>5949.0010000000011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11566.945739999999</v>
      </c>
      <c r="J15" s="31"/>
    </row>
    <row r="16" spans="1:12" x14ac:dyDescent="0.3">
      <c r="D16" s="31"/>
      <c r="F16" s="51">
        <f>'июнь  2024 '!F18+G6+G7+'июль  2024 '!G6+'июль  2024 '!G7</f>
        <v>29430.380960000002</v>
      </c>
      <c r="G16" s="29"/>
    </row>
    <row r="17" spans="6:10" x14ac:dyDescent="0.3">
      <c r="F17" s="52">
        <f>'июнь  2024 '!F19+D6+D7+'июль  2024 '!D6+'июль  2024 '!D7</f>
        <v>8933.0180000000018</v>
      </c>
      <c r="G17" s="26">
        <f>'январь  2024'!D6+'январь  2024'!D7+'февраль  2024 '!D6+'февраль  2024 '!D7+'март 2024 '!D6+'март 2024 '!D7+'апрель 2024 '!D6+'апрель 2024 '!D7+'май  2024 '!D6+'май  2024 '!D7+'июнь  2024 '!D6+'июнь  2024 '!D7+'июль  2024 '!D6+'июль  2024 '!D7+'август 2024  '!D6+'август 2024  '!D7+'сентябрь 2024  '!D6+'сентябрь 2024  '!D7+'ноябрь 2024 '!D6+'ноябрь 2024 '!D7</f>
        <v>10843.747000000003</v>
      </c>
      <c r="J17" s="31"/>
    </row>
    <row r="18" spans="6:10" x14ac:dyDescent="0.3">
      <c r="F18" s="53"/>
      <c r="G18" s="32">
        <f>'январь  2024'!G6+'январь  2024'!G7+'февраль  2024 '!G6+'февраль  2024 '!G7+'март 2024 '!G6+'март 2024 '!G7+'апрель 2024 '!G6+'апрель 2024 '!G7+'май  2024 '!G6+'май  2024 '!G7+'июнь  2024 '!G6+'июнь  2024 '!G7+'июль  2024 '!G6+'июль  2024 '!G7+'август 2024  '!G6+'август 2024  '!G7+'сентябрь 2024  '!G6+'сентябрь 2024  '!G7+'ноябрь 2024 '!G6+'ноябрь 2024 '!G7</f>
        <v>36215.536700000004</v>
      </c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14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15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16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17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18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19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5" t="s">
        <v>20</v>
      </c>
      <c r="B3" s="55"/>
      <c r="C3" s="55"/>
      <c r="D3" s="55"/>
      <c r="E3" s="55"/>
      <c r="F3" s="55"/>
      <c r="G3" s="5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29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31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32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8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8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33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1046.336</v>
      </c>
      <c r="E6" s="24"/>
      <c r="F6" s="48">
        <f>G6/D6</f>
        <v>3.5134849990825128</v>
      </c>
      <c r="G6" s="25">
        <v>3676.28584</v>
      </c>
      <c r="H6" s="43">
        <f>G6*20%</f>
        <v>735.25716800000009</v>
      </c>
      <c r="I6" s="43">
        <f>G6+H6</f>
        <v>4411.5430080000006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0.52</v>
      </c>
      <c r="E7" s="24"/>
      <c r="F7" s="48">
        <f>G7/D7</f>
        <v>3.5134807692307692</v>
      </c>
      <c r="G7" s="25">
        <v>1.82701</v>
      </c>
      <c r="H7" s="43">
        <f>G7*20%</f>
        <v>0.365402</v>
      </c>
      <c r="I7" s="43">
        <f>G7+H7</f>
        <v>2.192412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774.42899999999997</v>
      </c>
      <c r="E8" s="34"/>
      <c r="F8" s="46">
        <f t="shared" ref="F8" si="0">G8/D8</f>
        <v>0.11407000512635761</v>
      </c>
      <c r="G8" s="35">
        <v>88.339119999999994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1.177</v>
      </c>
      <c r="F9" s="46">
        <f>G9/E9</f>
        <v>256.08661852166523</v>
      </c>
      <c r="G9" s="35">
        <v>301.41395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>
        <f>'апрель 2024 '!G15+'май  2024 '!G6+'май  2024 '!G7</f>
        <v>19001.55039</v>
      </c>
      <c r="J14" s="3"/>
      <c r="L14" s="3"/>
    </row>
    <row r="15" spans="1:12" x14ac:dyDescent="0.3">
      <c r="F15" s="26"/>
      <c r="G15" s="32">
        <f>'январь  2024'!D6+'январь  2024'!D7+'февраль  2024 '!D6+'февраль  2024 '!D7+'март 2024 '!D6+'март 2024 '!D7+'апрель 2024 '!D6+'апрель 2024 '!D7+'май  2024 '!D6+'май  2024 '!D7</f>
        <v>5848.6450000000013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11241.97704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18" sqref="F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34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941.45100000000002</v>
      </c>
      <c r="E6" s="24"/>
      <c r="F6" s="48">
        <f>G6/D6</f>
        <v>2.6882760016187777</v>
      </c>
      <c r="G6" s="25">
        <v>2530.88013</v>
      </c>
      <c r="H6" s="43">
        <f>G6*20%</f>
        <v>506.17602600000004</v>
      </c>
      <c r="I6" s="43">
        <f>G6+H6</f>
        <v>3037.0561560000001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0.46300000000000002</v>
      </c>
      <c r="E7" s="24"/>
      <c r="F7" s="48">
        <f>G7/D7</f>
        <v>2.6882721382289416</v>
      </c>
      <c r="G7" s="25">
        <v>1.2446699999999999</v>
      </c>
      <c r="H7" s="43">
        <f>G7*20%</f>
        <v>0.24893399999999999</v>
      </c>
      <c r="I7" s="43">
        <f>G7+H7</f>
        <v>1.4936039999999999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365.14699999999999</v>
      </c>
      <c r="E8" s="34"/>
      <c r="F8" s="46">
        <f t="shared" ref="F8" si="0">G8/D8</f>
        <v>3.3889009084012739E-2</v>
      </c>
      <c r="G8" s="35">
        <v>12.374470000000001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0.57899999999999996</v>
      </c>
      <c r="F9" s="46">
        <f>G9/E9</f>
        <v>256.08661485319516</v>
      </c>
      <c r="G9" s="35">
        <v>148.27414999999999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'!G15+'июнь  2024 '!G6+'июнь  2024 '!G7</f>
        <v>17855.56234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'!D7+'июнь  2024 '!D6+'июнь  2024 '!D7</f>
        <v>5743.7030000000004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10095.98899</v>
      </c>
      <c r="J16" s="31"/>
    </row>
    <row r="17" spans="4:10" x14ac:dyDescent="0.3">
      <c r="D17" s="31"/>
      <c r="G17" s="29"/>
    </row>
    <row r="18" spans="4:10" x14ac:dyDescent="0.3">
      <c r="F18" s="49">
        <f>19001.55039+G6+G7</f>
        <v>21533.675190000002</v>
      </c>
      <c r="G18" s="26"/>
      <c r="J18" s="31"/>
    </row>
    <row r="19" spans="4:10" x14ac:dyDescent="0.3">
      <c r="F19" s="30">
        <f>5848.645+D6+D7</f>
        <v>6790.5590000000002</v>
      </c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27" sqref="G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35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994.73599999999999</v>
      </c>
      <c r="E6" s="24"/>
      <c r="F6" s="45">
        <f>G6/D6</f>
        <v>3.9122190008203179</v>
      </c>
      <c r="G6" s="25">
        <v>3891.6250799999998</v>
      </c>
      <c r="H6" s="43">
        <f>G6*20%</f>
        <v>778.32501600000001</v>
      </c>
      <c r="I6" s="43">
        <f>G6+H6</f>
        <v>4669.9500959999996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0.51100000000000001</v>
      </c>
      <c r="E7" s="24"/>
      <c r="F7" s="45">
        <f>G7/D7</f>
        <v>3.9122113502935418</v>
      </c>
      <c r="G7" s="25">
        <v>1.9991399999999999</v>
      </c>
      <c r="H7" s="43">
        <f>G7*20%</f>
        <v>0.39982800000000002</v>
      </c>
      <c r="I7" s="43">
        <f>G7+H7</f>
        <v>2.398968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'!G15+'июль  2024 '!G6+'июль  2024 '!G7</f>
        <v>19217.061759999997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'!D7+'июль  2024 '!D6+'июль  2024 '!D7</f>
        <v>5797.036000000001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11457.48841</v>
      </c>
      <c r="J16" s="31"/>
    </row>
    <row r="17" spans="4:10" x14ac:dyDescent="0.3">
      <c r="D17" s="31"/>
      <c r="F17" s="43">
        <f>'июнь  2024 '!F18+G6+G7+'август 2024  '!G6+'август 2024  '!G7+'сентябрь 2024  '!G6+'сентябрь 2024  '!G7</f>
        <v>32212.455150000002</v>
      </c>
      <c r="G17" s="29"/>
    </row>
    <row r="18" spans="4:10" x14ac:dyDescent="0.3">
      <c r="F18" s="49">
        <f>'июнь  2024 '!F19+D6+D7+'август 2024  '!D6+'август 2024  '!D7+'сентябрь 2024  '!D6+'сентябрь 2024  '!D7</f>
        <v>9696.5349999999999</v>
      </c>
      <c r="G18" s="26"/>
      <c r="J18" s="31"/>
    </row>
    <row r="19" spans="4:10" x14ac:dyDescent="0.3">
      <c r="F19" s="30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16" sqref="E16:G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36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953.48699999999997</v>
      </c>
      <c r="E6" s="24"/>
      <c r="F6" s="45">
        <f>G6/D6</f>
        <v>3.4201579990078526</v>
      </c>
      <c r="G6" s="25">
        <f>3261.07619</f>
        <v>3261.0761900000002</v>
      </c>
      <c r="H6" s="43">
        <f>G6*20%</f>
        <v>652.21523800000011</v>
      </c>
      <c r="I6" s="43">
        <f>G6+H6</f>
        <v>3913.2914280000005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</v>
      </c>
      <c r="E7" s="24"/>
      <c r="F7" s="45">
        <f>G7/D7</f>
        <v>3.4201590909090909</v>
      </c>
      <c r="G7" s="25">
        <v>1.5048699999999999</v>
      </c>
      <c r="H7" s="43">
        <f>G7*20%</f>
        <v>0.30097400000000002</v>
      </c>
      <c r="I7" s="43">
        <f>G7+H7</f>
        <v>1.805844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'!G15+'август 2024  '!G6+'август 2024  '!G7</f>
        <v>18586.018599999999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'!D7+'август 2024  '!D6+'август 2024  '!D7</f>
        <v>5755.7160000000003</v>
      </c>
      <c r="J15" s="30"/>
      <c r="K15" s="31"/>
    </row>
    <row r="16" spans="1:12" x14ac:dyDescent="0.3">
      <c r="F16" s="50"/>
      <c r="G16" s="47">
        <f>G6+G7+'январь  2024'!G6+'январь  2024'!G7+'февраль  2024 '!G6+'февраль  2024 '!G7</f>
        <v>10826.445250000001</v>
      </c>
      <c r="J16" s="31"/>
    </row>
    <row r="17" spans="4:10" x14ac:dyDescent="0.3">
      <c r="D17" s="31"/>
      <c r="F17" s="51">
        <f>'июнь  2024 '!F18+G6+G7+'июль  2024 '!G6+'июль  2024 '!G7</f>
        <v>28689.880470000004</v>
      </c>
      <c r="G17" s="29"/>
    </row>
    <row r="18" spans="4:10" x14ac:dyDescent="0.3">
      <c r="F18" s="52">
        <f>'июнь  2024 '!F19+D6+D7+'июль  2024 '!D6+'июль  2024 '!D7</f>
        <v>8739.7330000000002</v>
      </c>
      <c r="G18" s="26"/>
      <c r="J18" s="31"/>
    </row>
    <row r="19" spans="4:10" x14ac:dyDescent="0.3">
      <c r="F19" s="53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5" sqref="D15:G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5" t="s">
        <v>37</v>
      </c>
      <c r="B3" s="55"/>
      <c r="C3" s="55"/>
      <c r="D3" s="55"/>
      <c r="E3" s="55"/>
      <c r="F3" s="55"/>
      <c r="G3" s="55"/>
      <c r="H3" s="5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956.36</v>
      </c>
      <c r="E6" s="24"/>
      <c r="F6" s="54">
        <f>G6/D6</f>
        <v>3.6816130013802337</v>
      </c>
      <c r="G6" s="25">
        <f>3520.94741</f>
        <v>3520.9474100000002</v>
      </c>
      <c r="H6" s="43">
        <f>G6*20%</f>
        <v>704.18948200000011</v>
      </c>
      <c r="I6" s="43">
        <f>G6+H6</f>
        <v>4225.1368920000004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0.442</v>
      </c>
      <c r="E7" s="24"/>
      <c r="F7" s="54">
        <f>G7/D7</f>
        <v>3.681606334841629</v>
      </c>
      <c r="G7" s="25">
        <v>1.62727</v>
      </c>
      <c r="H7" s="43">
        <f>G7*20%</f>
        <v>0.32545400000000002</v>
      </c>
      <c r="I7" s="43">
        <f>G7+H7</f>
        <v>1.9527239999999999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142.97900000000001</v>
      </c>
      <c r="E8" s="34"/>
      <c r="F8" s="44">
        <f t="shared" ref="F8:F9" si="0">G8/D8</f>
        <v>0.18019296540051333</v>
      </c>
      <c r="G8" s="35">
        <v>25.763809999999999</v>
      </c>
      <c r="H8" s="40" t="s">
        <v>27</v>
      </c>
    </row>
    <row r="9" spans="1:12" s="40" customFormat="1" ht="43.5" customHeight="1" thickBot="1" x14ac:dyDescent="0.35">
      <c r="A9" s="38" t="s">
        <v>30</v>
      </c>
      <c r="B9" s="39" t="s">
        <v>22</v>
      </c>
      <c r="C9" s="39" t="s">
        <v>23</v>
      </c>
      <c r="D9" s="33">
        <v>67.346999999999994</v>
      </c>
      <c r="E9" s="33"/>
      <c r="F9" s="44">
        <f t="shared" si="0"/>
        <v>0.13026994520914073</v>
      </c>
      <c r="G9" s="35">
        <v>8.7732899999999994</v>
      </c>
      <c r="H9" s="40" t="s">
        <v>27</v>
      </c>
    </row>
    <row r="10" spans="1:12" s="40" customFormat="1" ht="45.75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>
        <v>0.33800000000000002</v>
      </c>
      <c r="F10" s="44">
        <f>G10/E10</f>
        <v>282.9757100591716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'!G15+'сентябрь 2024  '!G6+'сентябрь 2024  '!G7</f>
        <v>18846.012220000001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'!D7+'сентябрь 2024  '!D6+'сентябрь 2024  '!D7</f>
        <v>5758.5910000000003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11086.43887</v>
      </c>
      <c r="J15" s="31"/>
    </row>
    <row r="16" spans="1:12" x14ac:dyDescent="0.3">
      <c r="D16" s="31"/>
      <c r="F16" s="51">
        <f>'июнь  2024 '!F18+G6+G7+'июль  2024 '!G6+'июль  2024 '!G7</f>
        <v>28949.874090000005</v>
      </c>
      <c r="G16" s="29"/>
    </row>
    <row r="17" spans="6:10" x14ac:dyDescent="0.3">
      <c r="F17" s="52">
        <f>'июнь  2024 '!F19+D6+D7+'июль  2024 '!D6+'июль  2024 '!D7</f>
        <v>8742.6080000000002</v>
      </c>
      <c r="G17" s="26"/>
      <c r="J17" s="31"/>
    </row>
    <row r="18" spans="6:10" x14ac:dyDescent="0.3">
      <c r="F18" s="53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январь  2024</vt:lpstr>
      <vt:lpstr>февраль  2024 </vt:lpstr>
      <vt:lpstr>март 2024 </vt:lpstr>
      <vt:lpstr>апрель 2024 </vt:lpstr>
      <vt:lpstr>май  2024 </vt:lpstr>
      <vt:lpstr>июнь  2024 </vt:lpstr>
      <vt:lpstr>июль  2024 </vt:lpstr>
      <vt:lpstr>август 2024  </vt:lpstr>
      <vt:lpstr>сентябрь 2024  </vt:lpstr>
      <vt:lpstr>октябрь 2024  </vt:lpstr>
      <vt:lpstr>ноябрь 2024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2024-12-09T05:55:44Z</dcterms:modified>
</cp:coreProperties>
</file>