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145" tabRatio="294"/>
  </bookViews>
  <sheets>
    <sheet name="2022 год факт" sheetId="4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E59" i="4" l="1"/>
  <c r="F59" i="4"/>
  <c r="G59" i="4"/>
  <c r="D59" i="4"/>
  <c r="F21" i="4" l="1"/>
  <c r="G30" i="4"/>
  <c r="F30" i="4"/>
  <c r="E30" i="4"/>
  <c r="E29" i="4"/>
  <c r="D28" i="4"/>
  <c r="E27" i="4"/>
  <c r="F26" i="4"/>
  <c r="E25" i="4"/>
  <c r="D25" i="4"/>
  <c r="G23" i="4"/>
  <c r="F23" i="4"/>
  <c r="E23" i="4"/>
  <c r="F22" i="4"/>
  <c r="E22" i="4"/>
  <c r="D22" i="4"/>
  <c r="E19" i="4"/>
  <c r="G18" i="4"/>
  <c r="F18" i="4"/>
  <c r="E18" i="4"/>
  <c r="D18" i="4"/>
  <c r="F17" i="4"/>
  <c r="D17" i="4"/>
  <c r="E14" i="4" l="1"/>
  <c r="E13" i="4" s="1"/>
  <c r="G15" i="4"/>
  <c r="F15" i="4"/>
  <c r="G14" i="4"/>
  <c r="G13" i="4" s="1"/>
  <c r="F14" i="4"/>
  <c r="G12" i="4"/>
  <c r="F12" i="4"/>
  <c r="E12" i="4"/>
  <c r="D12" i="4"/>
  <c r="F13" i="4" l="1"/>
  <c r="D47" i="4"/>
  <c r="E47" i="4"/>
  <c r="F47" i="4"/>
  <c r="G47" i="4"/>
  <c r="C14" i="4"/>
  <c r="C15" i="4"/>
  <c r="D44" i="4" l="1"/>
  <c r="E44" i="4"/>
  <c r="F44" i="4"/>
  <c r="G44" i="4"/>
  <c r="D45" i="4"/>
  <c r="E45" i="4"/>
  <c r="F45" i="4"/>
  <c r="G45" i="4"/>
  <c r="D46" i="4"/>
  <c r="E46" i="4"/>
  <c r="F46" i="4"/>
  <c r="G46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G43" i="4"/>
  <c r="F43" i="4"/>
  <c r="E43" i="4"/>
  <c r="D43" i="4"/>
  <c r="D39" i="4"/>
  <c r="E39" i="4"/>
  <c r="F39" i="4"/>
  <c r="G39" i="4"/>
  <c r="D40" i="4"/>
  <c r="E40" i="4"/>
  <c r="F40" i="4"/>
  <c r="G40" i="4"/>
  <c r="D41" i="4"/>
  <c r="E41" i="4"/>
  <c r="F41" i="4"/>
  <c r="G41" i="4"/>
  <c r="E38" i="4"/>
  <c r="F38" i="4"/>
  <c r="G38" i="4"/>
  <c r="D38" i="4"/>
  <c r="G37" i="4"/>
  <c r="F37" i="4"/>
  <c r="G36" i="4"/>
  <c r="F36" i="4"/>
  <c r="E37" i="4"/>
  <c r="E36" i="4"/>
  <c r="F34" i="4" l="1"/>
  <c r="G34" i="4"/>
  <c r="E34" i="4"/>
  <c r="D34" i="4"/>
  <c r="C19" i="4" l="1"/>
  <c r="C16" i="4"/>
  <c r="C13" i="4"/>
  <c r="C18" i="4" l="1"/>
  <c r="C17" i="4"/>
  <c r="C34" i="4" l="1"/>
  <c r="C37" i="4"/>
  <c r="C39" i="4"/>
  <c r="C41" i="4"/>
  <c r="C36" i="4"/>
  <c r="C38" i="4"/>
  <c r="C40" i="4"/>
  <c r="C44" i="4"/>
  <c r="C45" i="4"/>
  <c r="C46" i="4"/>
  <c r="C47" i="4"/>
  <c r="C48" i="4"/>
  <c r="C49" i="4"/>
  <c r="C50" i="4"/>
  <c r="C51" i="4"/>
  <c r="C52" i="4"/>
  <c r="C43" i="4"/>
  <c r="D13" i="4" l="1"/>
  <c r="C22" i="4"/>
  <c r="C23" i="4"/>
  <c r="C24" i="4"/>
  <c r="C25" i="4"/>
  <c r="C26" i="4"/>
  <c r="C27" i="4"/>
  <c r="C28" i="4"/>
  <c r="C29" i="4"/>
  <c r="C30" i="4"/>
  <c r="D35" i="4"/>
  <c r="E35" i="4"/>
  <c r="F35" i="4"/>
  <c r="G35" i="4"/>
  <c r="C35" i="4" l="1"/>
  <c r="F20" i="4"/>
  <c r="G20" i="4"/>
  <c r="D20" i="4" l="1"/>
  <c r="C59" i="4"/>
  <c r="C58" i="4"/>
  <c r="C21" i="4"/>
  <c r="E42" i="4"/>
  <c r="F42" i="4"/>
  <c r="G42" i="4"/>
  <c r="E33" i="4" l="1"/>
  <c r="E20" i="4"/>
  <c r="C20" i="4" s="1"/>
  <c r="D33" i="4"/>
  <c r="E11" i="4"/>
  <c r="C12" i="4"/>
  <c r="E32" i="4" l="1"/>
  <c r="E10" i="4"/>
  <c r="F33" i="4"/>
  <c r="G33" i="4"/>
  <c r="G11" i="4"/>
  <c r="G10" i="4" s="1"/>
  <c r="F11" i="4"/>
  <c r="G7" i="4" l="1"/>
  <c r="E55" i="4"/>
  <c r="E7" i="4"/>
  <c r="E56" i="4"/>
  <c r="E8" i="4" s="1"/>
  <c r="G55" i="4"/>
  <c r="G32" i="4"/>
  <c r="F32" i="4"/>
  <c r="F10" i="4"/>
  <c r="C33" i="4"/>
  <c r="F55" i="4" l="1"/>
  <c r="F7" i="4"/>
  <c r="G56" i="4"/>
  <c r="G8" i="4" s="1"/>
  <c r="F56" i="4"/>
  <c r="F8" i="4" s="1"/>
  <c r="D42" i="4"/>
  <c r="D32" i="4" s="1"/>
  <c r="D56" i="4" l="1"/>
  <c r="C32" i="4"/>
  <c r="C42" i="4"/>
  <c r="D11" i="4"/>
  <c r="D10" i="4" s="1"/>
  <c r="C56" i="4" l="1"/>
  <c r="D8" i="4"/>
  <c r="C8" i="4" s="1"/>
  <c r="D7" i="4"/>
  <c r="C7" i="4" s="1"/>
  <c r="C60" i="4" s="1"/>
  <c r="D55" i="4"/>
  <c r="C55" i="4" s="1"/>
  <c r="C10" i="4"/>
  <c r="C11" i="4"/>
</calcChain>
</file>

<file path=xl/sharedStrings.xml><?xml version="1.0" encoding="utf-8"?>
<sst xmlns="http://schemas.openxmlformats.org/spreadsheetml/2006/main" count="66" uniqueCount="45">
  <si>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</si>
  <si>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</si>
  <si>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</si>
  <si>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</si>
  <si>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</si>
  <si>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</si>
  <si>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</si>
  <si>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</si>
  <si>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</si>
  <si>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</si>
  <si>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</si>
  <si>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</si>
  <si>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</si>
  <si>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</si>
  <si>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</si>
  <si>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</si>
  <si>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</si>
  <si>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</si>
  <si>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</si>
  <si>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</si>
  <si>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</si>
  <si>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</si>
  <si>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</si>
  <si>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</si>
  <si>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</si>
  <si>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</si>
  <si>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</si>
  <si>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</si>
  <si>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</si>
  <si>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</si>
  <si>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</si>
  <si>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</si>
  <si>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</si>
  <si>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"РУСЭНЕРГОСБЫТ"</t>
  </si>
  <si>
    <t>АО "РКЦ "Прогресс"</t>
  </si>
  <si>
    <t>ПАО "СамараЭнерго"</t>
  </si>
  <si>
    <t>АО "Самарская Сетевая Компания"</t>
  </si>
  <si>
    <t>ПАО "МРСК Волги"</t>
  </si>
  <si>
    <t>ООО "Энергохолдинг"</t>
  </si>
  <si>
    <t>ООО "Самарская электросетевая компания"</t>
  </si>
  <si>
    <t>ООО"РЕГИОН ЭНЕРГО"</t>
  </si>
  <si>
    <t>Баланс электроэнергии на 2022 год</t>
  </si>
  <si>
    <t>ООО "Самараэлектросеть"</t>
  </si>
  <si>
    <t>ПАО "Россети  Волги"</t>
  </si>
  <si>
    <t>ООО "Региональные электрические 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</si>
</sst>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  <font>
      <i/>
      <sz val="9"/>
      <color rgb="FF7030A0"/>
      <name val="Arial Cyr"/>
      <charset val="204"/>
    </font>
    <font>
      <i/>
      <sz val="9"/>
      <color rgb="FF7030A0"/>
      <name val="Arial"/>
      <family val="2"/>
      <charset val="204"/>
    </font>
    <font>
      <i/>
      <sz val="8"/>
      <color rgb="FF7030A0"/>
      <name val="Arial Cyr"/>
      <charset val="204"/>
    </font>
    <font>
      <i/>
      <sz val="8"/>
      <color rgb="FF7030A0"/>
      <name val="Arial"/>
      <family val="2"/>
      <charset val="204"/>
    </font>
    <font>
      <sz val="10"/>
      <color rgb="FF7030A0"/>
      <name val="Arial"/>
      <family val="2"/>
      <charset val="204"/>
    </font>
    <font>
      <sz val="8"/>
      <color rgb="FF7030A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7030A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61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5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1" fillId="0" borderId="0" xfId="0" applyFont="1" applyFill="1"/>
    <xf numFmtId="0" fontId="5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5" fillId="2" borderId="2" xfId="0" applyNumberFormat="1" applyFont="1" applyFill="1" applyBorder="1" applyAlignment="1" applyProtection="1">
      <alignment horizontal="right" vertical="center"/>
      <protection locked="0"/>
    </xf>
    <xf numFmtId="165" fontId="7" fillId="2" borderId="2" xfId="0" applyNumberFormat="1" applyFont="1" applyFill="1" applyBorder="1" applyAlignment="1" applyProtection="1">
      <alignment horizontal="right" vertical="center"/>
      <protection locked="0"/>
    </xf>
    <xf numFmtId="165" fontId="8" fillId="2" borderId="2" xfId="0" applyNumberFormat="1" applyFont="1" applyFill="1" applyBorder="1"/>
    <xf numFmtId="165" fontId="5" fillId="0" borderId="0" xfId="0" applyNumberFormat="1" applyFont="1" applyFill="1"/>
    <xf numFmtId="165" fontId="3" fillId="0" borderId="0" xfId="0" applyNumberFormat="1" applyFont="1" applyFill="1"/>
    <xf numFmtId="49" fontId="9" fillId="0" borderId="2" xfId="3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165" fontId="9" fillId="0" borderId="0" xfId="0" applyNumberFormat="1" applyFont="1" applyFill="1"/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10" fillId="2" borderId="2" xfId="3" applyFont="1" applyFill="1" applyBorder="1" applyAlignment="1" applyProtection="1">
      <alignment horizontal="left" vertical="center" wrapText="1"/>
    </xf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0" fontId="12" fillId="2" borderId="2" xfId="3" applyFont="1" applyFill="1" applyBorder="1" applyAlignment="1" applyProtection="1">
      <alignment horizontal="left" vertical="center" wrapText="1"/>
    </xf>
    <xf numFmtId="165" fontId="13" fillId="2" borderId="2" xfId="0" applyNumberFormat="1" applyFont="1" applyFill="1" applyBorder="1" applyAlignment="1" applyProtection="1">
      <alignment horizontal="right" vertical="center"/>
      <protection locked="0"/>
    </xf>
    <xf numFmtId="49" fontId="14" fillId="0" borderId="2" xfId="3" applyNumberFormat="1" applyFont="1" applyFill="1" applyBorder="1" applyAlignment="1" applyProtection="1">
      <alignment horizontal="center" vertical="center"/>
    </xf>
    <xf numFmtId="165" fontId="11" fillId="0" borderId="2" xfId="0" applyNumberFormat="1" applyFont="1" applyFill="1" applyBorder="1" applyAlignment="1" applyProtection="1">
      <alignment horizontal="right" vertical="center"/>
      <protection locked="0"/>
    </xf>
    <xf numFmtId="0" fontId="10" fillId="0" borderId="2" xfId="3" applyFont="1" applyFill="1" applyBorder="1" applyAlignment="1" applyProtection="1">
      <alignment horizontal="left" vertical="center" wrapText="1"/>
    </xf>
    <xf numFmtId="0" fontId="14" fillId="0" borderId="0" xfId="0" applyFont="1" applyFill="1"/>
    <xf numFmtId="165" fontId="14" fillId="0" borderId="0" xfId="0" applyNumberFormat="1" applyFont="1" applyFill="1"/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165" fontId="15" fillId="0" borderId="0" xfId="0" applyNumberFormat="1" applyFont="1" applyFill="1"/>
    <xf numFmtId="49" fontId="15" fillId="0" borderId="2" xfId="3" applyNumberFormat="1" applyFont="1" applyFill="1" applyBorder="1" applyAlignment="1" applyProtection="1">
      <alignment horizontal="center" vertical="center"/>
    </xf>
    <xf numFmtId="0" fontId="15" fillId="0" borderId="0" xfId="0" applyFont="1" applyFill="1"/>
    <xf numFmtId="49" fontId="16" fillId="0" borderId="2" xfId="3" applyNumberFormat="1" applyFont="1" applyFill="1" applyBorder="1" applyAlignment="1" applyProtection="1">
      <alignment horizontal="center" vertical="center"/>
    </xf>
    <xf numFmtId="0" fontId="16" fillId="2" borderId="2" xfId="3" applyFont="1" applyFill="1" applyBorder="1" applyAlignment="1" applyProtection="1">
      <alignment horizontal="left" vertical="center" wrapText="1"/>
    </xf>
    <xf numFmtId="165" fontId="16" fillId="2" borderId="2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/>
    <xf numFmtId="0" fontId="17" fillId="0" borderId="0" xfId="0" applyFont="1" applyFill="1"/>
    <xf numFmtId="165" fontId="16" fillId="0" borderId="0" xfId="0" applyNumberFormat="1" applyFont="1" applyFill="1"/>
    <xf numFmtId="165" fontId="17" fillId="0" borderId="0" xfId="0" applyNumberFormat="1" applyFont="1" applyFill="1"/>
    <xf numFmtId="49" fontId="17" fillId="0" borderId="2" xfId="3" applyNumberFormat="1" applyFont="1" applyFill="1" applyBorder="1" applyAlignment="1" applyProtection="1">
      <alignment horizontal="center" vertical="center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14" fillId="2" borderId="2" xfId="3" applyFont="1" applyFill="1" applyBorder="1" applyAlignment="1" applyProtection="1">
      <alignment horizontal="left" vertical="center" wrapText="1"/>
    </xf>
    <xf numFmtId="49" fontId="18" fillId="0" borderId="2" xfId="3" applyNumberFormat="1" applyFont="1" applyFill="1" applyBorder="1" applyAlignment="1" applyProtection="1">
      <alignment horizontal="center" vertical="center"/>
    </xf>
    <xf numFmtId="0" fontId="18" fillId="2" borderId="2" xfId="3" applyFont="1" applyFill="1" applyBorder="1" applyAlignment="1" applyProtection="1">
      <alignment horizontal="left" vertical="center" wrapText="1"/>
    </xf>
    <xf numFmtId="165" fontId="18" fillId="2" borderId="2" xfId="0" applyNumberFormat="1" applyFont="1" applyFill="1" applyBorder="1" applyAlignment="1" applyProtection="1">
      <alignment horizontal="right" vertical="center"/>
      <protection locked="0"/>
    </xf>
    <xf numFmtId="164" fontId="18" fillId="2" borderId="2" xfId="0" applyNumberFormat="1" applyFont="1" applyFill="1" applyBorder="1" applyAlignment="1" applyProtection="1">
      <alignment horizontal="right" vertical="center"/>
      <protection locked="0"/>
    </xf>
    <xf numFmtId="4" fontId="18" fillId="2" borderId="2" xfId="0" applyNumberFormat="1" applyFont="1" applyFill="1" applyBorder="1" applyAlignment="1" applyProtection="1">
      <alignment horizontal="right" vertical="center"/>
      <protection locked="0"/>
    </xf>
    <xf numFmtId="0" fontId="14" fillId="2" borderId="2" xfId="3" applyFont="1" applyFill="1" applyBorder="1" applyAlignment="1" applyProtection="1">
      <alignment horizontal="left" vertical="center" wrapText="1" indent="2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&#1057;&#1058;&#1056;&#1059;&#1050;&#1058;&#1059;&#1056;&#1040;%20&#1055;&#1054;&#1051;&#1045;&#1047;&#1053;&#1054;&#1043;&#1054;%20&#1054;&#1058;&#1055;&#1059;&#1057;&#1050;&#1040;%20%202022%20%20&#1057;&#1040;&#1052;&#1040;&#1056;&#1040;&#1069;&#1053;&#1045;&#1056;&#1043;&#1054;%20(46%20&#1060;&#1054;&#1056;&#1052;&#104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69;&#1050;-&#1055;&#1056;&#1048;&#1051;&#1054;&#1046;&#1045;&#1053;&#1048;&#1045;%203%202022%20&#1057;&#1053;&#104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&#1057;&#1074;&#1086;&#1076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год+3 мес 2019"/>
      <sheetName val="тсо 2021"/>
      <sheetName val="тсо 2021 население"/>
      <sheetName val="тсо 2021 1 пг"/>
      <sheetName val="тсо 2021  население 1 пг"/>
      <sheetName val="тсо 2021 г 2 пг"/>
      <sheetName val="тсо 2021 население 2 пг "/>
    </sheetNames>
    <sheetDataSet>
      <sheetData sheetId="0">
        <row r="11">
          <cell r="P11">
            <v>1452</v>
          </cell>
        </row>
        <row r="12">
          <cell r="P12">
            <v>4813.1229999999996</v>
          </cell>
        </row>
        <row r="13">
          <cell r="P13">
            <v>7812.0550000000003</v>
          </cell>
        </row>
        <row r="14">
          <cell r="P14">
            <v>82.242999999999995</v>
          </cell>
        </row>
        <row r="17">
          <cell r="P17">
            <v>25.930000000000003</v>
          </cell>
        </row>
        <row r="18">
          <cell r="P18">
            <v>2.661</v>
          </cell>
        </row>
        <row r="22">
          <cell r="P22">
            <v>171.96899999999999</v>
          </cell>
        </row>
        <row r="23">
          <cell r="P23">
            <v>512.02199999999993</v>
          </cell>
        </row>
        <row r="24">
          <cell r="P24">
            <v>15.126000000000001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2"/>
      <sheetName val="Февраль 22"/>
      <sheetName val="Март 2022"/>
      <sheetName val="Апрель  2022"/>
      <sheetName val="Май 2022"/>
      <sheetName val="Июнь 2022"/>
      <sheetName val="Июль 2022"/>
      <sheetName val="Август  2022"/>
      <sheetName val="Сентябрь  2022"/>
      <sheetName val="Октябрь  2022 "/>
      <sheetName val="Ноябрь  2022  "/>
      <sheetName val="Декабрь  2022"/>
    </sheetNames>
    <sheetDataSet>
      <sheetData sheetId="0">
        <row r="16">
          <cell r="C16">
            <v>532.476</v>
          </cell>
          <cell r="F16">
            <v>614.88</v>
          </cell>
          <cell r="I16">
            <v>1840.203</v>
          </cell>
          <cell r="L16">
            <v>18.678999999999998</v>
          </cell>
        </row>
        <row r="17">
          <cell r="C17">
            <v>1927.356</v>
          </cell>
          <cell r="F17">
            <v>1626.3679999999999</v>
          </cell>
          <cell r="I17">
            <v>3.8759999999999999</v>
          </cell>
          <cell r="L17">
            <v>0</v>
          </cell>
        </row>
        <row r="21">
          <cell r="C21">
            <v>4016.7689999999998</v>
          </cell>
          <cell r="F21">
            <v>5704.2110000000002</v>
          </cell>
          <cell r="I21">
            <v>1647.961</v>
          </cell>
        </row>
        <row r="25">
          <cell r="C25">
            <v>389.3</v>
          </cell>
          <cell r="I25">
            <v>9.0389999999999997</v>
          </cell>
        </row>
        <row r="30">
          <cell r="F30">
            <v>174.21799999999999</v>
          </cell>
          <cell r="I30">
            <v>22.184000000000001</v>
          </cell>
          <cell r="L30">
            <v>4.4480000000000004</v>
          </cell>
        </row>
      </sheetData>
      <sheetData sheetId="1">
        <row r="16">
          <cell r="C16">
            <v>464.142</v>
          </cell>
          <cell r="F16">
            <v>555.375</v>
          </cell>
          <cell r="I16">
            <v>1657.7180000000001</v>
          </cell>
          <cell r="L16">
            <v>17.27</v>
          </cell>
        </row>
        <row r="17">
          <cell r="C17">
            <v>1767.72</v>
          </cell>
          <cell r="F17">
            <v>1496.396</v>
          </cell>
          <cell r="I17">
            <v>2.266</v>
          </cell>
          <cell r="L17">
            <v>0</v>
          </cell>
        </row>
        <row r="21">
          <cell r="C21">
            <v>3074.723</v>
          </cell>
          <cell r="F21">
            <v>4831.1090000000004</v>
          </cell>
          <cell r="I21">
            <v>1370.587</v>
          </cell>
        </row>
        <row r="25">
          <cell r="C25">
            <v>351.82</v>
          </cell>
          <cell r="I25">
            <v>8.2590000000000003</v>
          </cell>
        </row>
        <row r="26">
          <cell r="F26">
            <v>0.81</v>
          </cell>
        </row>
        <row r="30">
          <cell r="F30">
            <v>135.44399999999999</v>
          </cell>
          <cell r="I30">
            <v>21.265000000000001</v>
          </cell>
          <cell r="L30">
            <v>3.9510000000000001</v>
          </cell>
        </row>
      </sheetData>
      <sheetData sheetId="2">
        <row r="16">
          <cell r="C16">
            <v>539.49900000000002</v>
          </cell>
          <cell r="F16">
            <v>635.00400000000002</v>
          </cell>
          <cell r="I16">
            <v>1712.665</v>
          </cell>
          <cell r="L16">
            <v>16.443999999999999</v>
          </cell>
        </row>
        <row r="17">
          <cell r="C17">
            <v>1934.76</v>
          </cell>
          <cell r="F17">
            <v>1605.6479999999999</v>
          </cell>
          <cell r="I17">
            <v>3.8650000000000002</v>
          </cell>
          <cell r="L17">
            <v>0</v>
          </cell>
        </row>
        <row r="21">
          <cell r="C21">
            <v>3266.9769999999999</v>
          </cell>
          <cell r="F21">
            <v>5060.8389999999999</v>
          </cell>
          <cell r="I21">
            <v>1521.77</v>
          </cell>
        </row>
        <row r="25">
          <cell r="C25">
            <v>406.19799999999998</v>
          </cell>
          <cell r="I25">
            <v>11.818</v>
          </cell>
        </row>
        <row r="26">
          <cell r="F26">
            <v>0.32700000000000001</v>
          </cell>
        </row>
        <row r="30">
          <cell r="F30">
            <v>129.67599999999999</v>
          </cell>
          <cell r="I30">
            <v>20.716000000000001</v>
          </cell>
          <cell r="L30">
            <v>4.2930000000000001</v>
          </cell>
        </row>
      </sheetData>
      <sheetData sheetId="3">
        <row r="16">
          <cell r="C16">
            <v>490.625</v>
          </cell>
          <cell r="F16">
            <v>504.37400000000002</v>
          </cell>
          <cell r="I16">
            <v>1198.768</v>
          </cell>
          <cell r="L16">
            <v>11.701000000000001</v>
          </cell>
        </row>
        <row r="17">
          <cell r="C17">
            <v>1785.528</v>
          </cell>
          <cell r="F17">
            <v>1393.6969999999999</v>
          </cell>
          <cell r="I17">
            <v>3.6640000000000001</v>
          </cell>
          <cell r="L17">
            <v>0</v>
          </cell>
        </row>
        <row r="21">
          <cell r="C21">
            <v>2849.2510000000002</v>
          </cell>
          <cell r="F21">
            <v>4453.2259999999997</v>
          </cell>
          <cell r="I21">
            <v>1294.9169999999999</v>
          </cell>
        </row>
        <row r="25">
          <cell r="C25">
            <v>213.84299999999999</v>
          </cell>
          <cell r="I25">
            <v>11.981</v>
          </cell>
        </row>
        <row r="26">
          <cell r="F26">
            <v>0.255</v>
          </cell>
        </row>
        <row r="30">
          <cell r="F30">
            <v>84.134</v>
          </cell>
          <cell r="I30">
            <v>17.946000000000002</v>
          </cell>
          <cell r="L30">
            <v>3.472</v>
          </cell>
        </row>
      </sheetData>
      <sheetData sheetId="4">
        <row r="16">
          <cell r="C16">
            <v>487.36099999999999</v>
          </cell>
          <cell r="F16">
            <v>503.63299999999998</v>
          </cell>
          <cell r="I16">
            <v>826.23</v>
          </cell>
          <cell r="L16">
            <v>8.9719999999999995</v>
          </cell>
        </row>
        <row r="17">
          <cell r="C17">
            <v>1407.8040000000001</v>
          </cell>
          <cell r="F17">
            <v>1478.4179999999999</v>
          </cell>
          <cell r="I17">
            <v>3.4969999999999999</v>
          </cell>
          <cell r="L17">
            <v>0</v>
          </cell>
        </row>
        <row r="21">
          <cell r="C21">
            <v>2714.5949999999998</v>
          </cell>
          <cell r="F21">
            <v>3871.8449999999998</v>
          </cell>
          <cell r="I21">
            <v>1250.808</v>
          </cell>
        </row>
        <row r="25">
          <cell r="C25">
            <v>288.45800000000003</v>
          </cell>
          <cell r="I25">
            <v>3.9849999999999999</v>
          </cell>
        </row>
        <row r="26">
          <cell r="F26">
            <v>0.185</v>
          </cell>
        </row>
        <row r="30">
          <cell r="F30">
            <v>78.295000000000002</v>
          </cell>
          <cell r="I30">
            <v>15.680999999999999</v>
          </cell>
          <cell r="L30">
            <v>3.4609999999999999</v>
          </cell>
        </row>
      </sheetData>
      <sheetData sheetId="5">
        <row r="16">
          <cell r="C16">
            <v>448.80700000000002</v>
          </cell>
          <cell r="F16">
            <v>546.21400000000006</v>
          </cell>
          <cell r="I16">
            <v>912.95699999999999</v>
          </cell>
          <cell r="L16">
            <v>5.6310000000000002</v>
          </cell>
        </row>
        <row r="17">
          <cell r="C17">
            <v>1707.2639999999999</v>
          </cell>
          <cell r="F17">
            <v>1511.9970000000001</v>
          </cell>
          <cell r="I17">
            <v>3.77</v>
          </cell>
          <cell r="L17">
            <v>0</v>
          </cell>
        </row>
        <row r="21">
          <cell r="C21">
            <v>1978.6189999999999</v>
          </cell>
          <cell r="F21">
            <v>3392.2139999999999</v>
          </cell>
          <cell r="I21">
            <v>900.72900000000004</v>
          </cell>
        </row>
        <row r="25">
          <cell r="C25">
            <v>359.27100000000002</v>
          </cell>
          <cell r="I25">
            <v>3.4620000000000002</v>
          </cell>
        </row>
        <row r="30">
          <cell r="F30">
            <v>60.276000000000003</v>
          </cell>
          <cell r="I30">
            <v>15.6</v>
          </cell>
          <cell r="L30">
            <v>3.1459999999999999</v>
          </cell>
        </row>
      </sheetData>
      <sheetData sheetId="6">
        <row r="16">
          <cell r="C16">
            <v>445.38799999999998</v>
          </cell>
          <cell r="F16">
            <v>412.96300000000002</v>
          </cell>
          <cell r="I16">
            <v>1005.748</v>
          </cell>
          <cell r="L16">
            <v>5.7519999999999998</v>
          </cell>
        </row>
        <row r="17">
          <cell r="C17">
            <v>2134.6680000000001</v>
          </cell>
          <cell r="F17">
            <v>1493.9090000000001</v>
          </cell>
          <cell r="I17">
            <v>4.1769999999999996</v>
          </cell>
          <cell r="L17">
            <v>0</v>
          </cell>
        </row>
        <row r="21">
          <cell r="C21">
            <v>2008.675</v>
          </cell>
          <cell r="F21">
            <v>4531.049</v>
          </cell>
          <cell r="I21">
            <v>973.90800000000002</v>
          </cell>
        </row>
        <row r="25">
          <cell r="C25">
            <v>361.80900000000003</v>
          </cell>
          <cell r="I25">
            <v>2.5840000000000001</v>
          </cell>
        </row>
        <row r="26">
          <cell r="F26">
            <v>0.29299999999999998</v>
          </cell>
        </row>
        <row r="30">
          <cell r="F30">
            <v>70.978999999999999</v>
          </cell>
          <cell r="I30">
            <v>16.399999999999999</v>
          </cell>
          <cell r="L30">
            <v>3.145</v>
          </cell>
        </row>
      </sheetData>
      <sheetData sheetId="7">
        <row r="16">
          <cell r="C16">
            <v>442.72699999999998</v>
          </cell>
          <cell r="F16">
            <v>395.65100000000001</v>
          </cell>
          <cell r="I16">
            <v>974.25800000000004</v>
          </cell>
          <cell r="L16">
            <v>6.0469999999999997</v>
          </cell>
        </row>
        <row r="17">
          <cell r="C17">
            <v>2135.5920000000001</v>
          </cell>
          <cell r="F17">
            <v>1531.7850000000001</v>
          </cell>
          <cell r="I17">
            <v>4.46</v>
          </cell>
          <cell r="L17">
            <v>0</v>
          </cell>
        </row>
        <row r="21">
          <cell r="C21">
            <v>2099.5810000000001</v>
          </cell>
          <cell r="F21">
            <v>4351.2790000000005</v>
          </cell>
          <cell r="I21">
            <v>1114.375</v>
          </cell>
        </row>
        <row r="25">
          <cell r="C25">
            <v>348.12900000000002</v>
          </cell>
          <cell r="I25">
            <v>8.1989999999999998</v>
          </cell>
        </row>
        <row r="30">
          <cell r="F30">
            <v>75.173000000000002</v>
          </cell>
          <cell r="I30">
            <v>17.559999999999999</v>
          </cell>
          <cell r="L30">
            <v>3.125</v>
          </cell>
        </row>
      </sheetData>
      <sheetData sheetId="8">
        <row r="16">
          <cell r="C16">
            <v>426.84699999999998</v>
          </cell>
          <cell r="F16">
            <v>362.33300000000003</v>
          </cell>
          <cell r="I16">
            <v>1007.888</v>
          </cell>
          <cell r="L16">
            <v>7.6509999999999998</v>
          </cell>
        </row>
        <row r="17">
          <cell r="C17">
            <v>1978.56</v>
          </cell>
          <cell r="F17">
            <v>1496.8330000000001</v>
          </cell>
          <cell r="I17">
            <v>3.0790000000000002</v>
          </cell>
          <cell r="L17">
            <v>0</v>
          </cell>
        </row>
        <row r="21">
          <cell r="C21">
            <v>2266.2979999999998</v>
          </cell>
          <cell r="F21">
            <v>3528.1529999999998</v>
          </cell>
          <cell r="I21">
            <v>1160.2850000000001</v>
          </cell>
        </row>
        <row r="25">
          <cell r="C25">
            <v>351.44400000000002</v>
          </cell>
          <cell r="I25">
            <v>1.528</v>
          </cell>
        </row>
        <row r="30">
          <cell r="F30">
            <v>69.947999999999993</v>
          </cell>
          <cell r="I30">
            <v>16.023</v>
          </cell>
          <cell r="L30">
            <v>3.1579999999999999</v>
          </cell>
        </row>
      </sheetData>
      <sheetData sheetId="9">
        <row r="16">
          <cell r="C16">
            <v>467.81099999999998</v>
          </cell>
          <cell r="F16">
            <v>375.05900000000003</v>
          </cell>
          <cell r="I16">
            <v>1221.57</v>
          </cell>
          <cell r="L16">
            <v>9.6159999999999997</v>
          </cell>
        </row>
        <row r="17">
          <cell r="C17">
            <v>1955.556</v>
          </cell>
          <cell r="F17">
            <v>1577.596</v>
          </cell>
          <cell r="I17">
            <v>3.9430000000000001</v>
          </cell>
          <cell r="L17">
            <v>0</v>
          </cell>
        </row>
        <row r="21">
          <cell r="C21">
            <v>2765.8620000000001</v>
          </cell>
          <cell r="F21">
            <v>4995.0870000000004</v>
          </cell>
          <cell r="I21">
            <v>1118.079</v>
          </cell>
        </row>
        <row r="25">
          <cell r="C25">
            <v>383.91500000000002</v>
          </cell>
          <cell r="I25">
            <v>3.9020000000000001</v>
          </cell>
        </row>
        <row r="30">
          <cell r="F30">
            <v>99.247</v>
          </cell>
          <cell r="I30">
            <v>17.536999999999999</v>
          </cell>
          <cell r="L30">
            <v>3.706</v>
          </cell>
        </row>
      </sheetData>
      <sheetData sheetId="10">
        <row r="16">
          <cell r="C16">
            <v>481.90499999999997</v>
          </cell>
          <cell r="F16">
            <v>390.76600000000002</v>
          </cell>
          <cell r="I16">
            <v>1392.703</v>
          </cell>
          <cell r="L16">
            <v>19.742999999999999</v>
          </cell>
        </row>
        <row r="17">
          <cell r="C17">
            <v>1963.14</v>
          </cell>
          <cell r="F17">
            <v>1616.1869999999999</v>
          </cell>
          <cell r="I17">
            <v>3.645</v>
          </cell>
          <cell r="L17">
            <v>0</v>
          </cell>
        </row>
        <row r="21">
          <cell r="C21">
            <v>3428.7539999999999</v>
          </cell>
          <cell r="F21">
            <v>5133.6120000000001</v>
          </cell>
          <cell r="I21">
            <v>1207.8109999999999</v>
          </cell>
        </row>
        <row r="25">
          <cell r="C25">
            <v>369.35399999999998</v>
          </cell>
          <cell r="I25">
            <v>9.1430000000000007</v>
          </cell>
        </row>
        <row r="26">
          <cell r="F26">
            <v>0.438</v>
          </cell>
        </row>
        <row r="30">
          <cell r="F30">
            <v>182.01599999999999</v>
          </cell>
          <cell r="I30">
            <v>19.233000000000001</v>
          </cell>
          <cell r="L30">
            <v>3.9849999999999999</v>
          </cell>
        </row>
      </sheetData>
      <sheetData sheetId="11">
        <row r="16">
          <cell r="C16">
            <v>539.87800000000004</v>
          </cell>
          <cell r="F16">
            <v>411.07</v>
          </cell>
          <cell r="I16">
            <v>1682.501</v>
          </cell>
          <cell r="L16">
            <v>21.521999999999998</v>
          </cell>
        </row>
        <row r="17">
          <cell r="C17">
            <v>2020.116</v>
          </cell>
          <cell r="F17">
            <v>1742.6590000000001</v>
          </cell>
          <cell r="I17">
            <v>3.375</v>
          </cell>
          <cell r="L17">
            <v>0</v>
          </cell>
        </row>
        <row r="21">
          <cell r="C21">
            <v>3833</v>
          </cell>
          <cell r="F21">
            <v>5958.0609999999997</v>
          </cell>
          <cell r="I21">
            <v>1392.2560000000001</v>
          </cell>
        </row>
        <row r="25">
          <cell r="C25">
            <v>434.14499999999998</v>
          </cell>
          <cell r="I25">
            <v>10.276</v>
          </cell>
        </row>
        <row r="26">
          <cell r="F26">
            <v>0</v>
          </cell>
        </row>
        <row r="30">
          <cell r="F30">
            <v>407.09</v>
          </cell>
          <cell r="I30">
            <v>19.975999999999999</v>
          </cell>
          <cell r="L30">
            <v>4.22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1кв."/>
      <sheetName val="апр"/>
      <sheetName val="май"/>
      <sheetName val="июн"/>
      <sheetName val="1 пг"/>
      <sheetName val="июл"/>
      <sheetName val="авг"/>
      <sheetName val="сен"/>
      <sheetName val="9 мес."/>
      <sheetName val="окт"/>
      <sheetName val="ноя"/>
      <sheetName val="дек"/>
      <sheetName val="2022"/>
      <sheetName val="хознуж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4">
          <cell r="H44">
            <v>130796.37430000001</v>
          </cell>
          <cell r="I44">
            <v>330.56099999999998</v>
          </cell>
        </row>
        <row r="46">
          <cell r="I46">
            <v>49.498800000000017</v>
          </cell>
        </row>
        <row r="47">
          <cell r="J47">
            <v>926.36699999999996</v>
          </cell>
        </row>
        <row r="48">
          <cell r="I48">
            <v>4087.2554</v>
          </cell>
          <cell r="J48">
            <v>0</v>
          </cell>
          <cell r="K48">
            <v>130.06700000000001</v>
          </cell>
        </row>
        <row r="49">
          <cell r="I49">
            <v>8.6E-3</v>
          </cell>
        </row>
        <row r="51">
          <cell r="H51">
            <v>3092.3950000000004</v>
          </cell>
        </row>
        <row r="52">
          <cell r="J52">
            <v>41.472000000000001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="85" zoomScaleNormal="85" zoomScaleSheetLayoutView="100" workbookViewId="0">
      <selection activeCell="H48" sqref="H48"/>
    </sheetView>
  </sheetViews>
  <sheetFormatPr defaultRowHeight="12.75" x14ac:dyDescent="0.2"/>
  <cols>
    <col min="1" max="1" width="4" style="9" customWidth="1"/>
    <col min="2" max="2" width="39.140625" style="7" customWidth="1"/>
    <col min="3" max="3" width="15.5703125" style="7" bestFit="1" customWidth="1"/>
    <col min="4" max="4" width="15.28515625" style="7" bestFit="1" customWidth="1"/>
    <col min="5" max="5" width="15.28515625" style="7" customWidth="1"/>
    <col min="6" max="6" width="14.28515625" style="7" customWidth="1"/>
    <col min="7" max="7" width="12" style="7" customWidth="1"/>
    <col min="8" max="8" width="25" style="2" customWidth="1"/>
    <col min="9" max="9" width="11.140625" style="2" customWidth="1"/>
    <col min="10" max="10" width="10.140625" style="2" bestFit="1" customWidth="1"/>
    <col min="11" max="16384" width="9.140625" style="2"/>
  </cols>
  <sheetData>
    <row r="1" spans="1:10" x14ac:dyDescent="0.2">
      <c r="A1" s="52" t="s">
        <v>41</v>
      </c>
      <c r="B1" s="52"/>
      <c r="C1" s="52"/>
      <c r="D1" s="52"/>
      <c r="E1" s="52"/>
      <c r="F1" s="52"/>
      <c r="G1" s="52"/>
    </row>
    <row r="2" spans="1:10" x14ac:dyDescent="0.2">
      <c r="A2" s="3"/>
      <c r="B2" s="27"/>
      <c r="C2" s="27"/>
      <c r="D2" s="27"/>
      <c r="E2" s="4"/>
      <c r="F2" s="4"/>
      <c r="G2" s="4"/>
    </row>
    <row r="3" spans="1:10" s="5" customFormat="1" x14ac:dyDescent="0.2">
      <c r="A3" s="53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</row>
    <row r="4" spans="1:10" s="5" customFormat="1" x14ac:dyDescent="0.2">
      <c r="A4" s="53"/>
      <c r="B4" s="53"/>
      <c r="C4" s="53"/>
      <c r="D4" s="53"/>
      <c r="E4" s="53"/>
      <c r="F4" s="53"/>
      <c r="G4" s="53"/>
    </row>
    <row r="5" spans="1:10" x14ac:dyDescent="0.2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10" ht="25.5" customHeight="1" x14ac:dyDescent="0.2">
      <c r="A6" s="6" t="s">
        <v>8</v>
      </c>
      <c r="B6" s="49" t="s">
        <v>13</v>
      </c>
      <c r="C6" s="49"/>
      <c r="D6" s="49"/>
      <c r="E6" s="49"/>
      <c r="F6" s="49"/>
      <c r="G6" s="49"/>
    </row>
    <row r="7" spans="1:10" x14ac:dyDescent="0.2">
      <c r="A7" s="32"/>
      <c r="B7" s="54" t="s">
        <v>10</v>
      </c>
      <c r="C7" s="37">
        <f>D7+E7+F7+G7</f>
        <v>347801.37409999996</v>
      </c>
      <c r="D7" s="37">
        <f>D10+D58</f>
        <v>210241.90555731102</v>
      </c>
      <c r="E7" s="37">
        <f t="shared" ref="E7:G7" si="0">E10+E58</f>
        <v>95083.017786943266</v>
      </c>
      <c r="F7" s="37">
        <f t="shared" si="0"/>
        <v>41988.786463126264</v>
      </c>
      <c r="G7" s="37">
        <f t="shared" si="0"/>
        <v>487.66429261946467</v>
      </c>
    </row>
    <row r="8" spans="1:10" x14ac:dyDescent="0.2">
      <c r="A8" s="32"/>
      <c r="B8" s="54" t="s">
        <v>11</v>
      </c>
      <c r="C8" s="37">
        <f>D8+E8+F8+G8</f>
        <v>39.752592063719391</v>
      </c>
      <c r="D8" s="37">
        <f>D56+D59</f>
        <v>24.000217529373401</v>
      </c>
      <c r="E8" s="37">
        <f t="shared" ref="E8:G8" si="1">E56+E59</f>
        <v>10.865861701290742</v>
      </c>
      <c r="F8" s="37">
        <f t="shared" si="1"/>
        <v>4.8296398727105547</v>
      </c>
      <c r="G8" s="37">
        <f t="shared" si="1"/>
        <v>5.6872960344687737E-2</v>
      </c>
    </row>
    <row r="9" spans="1:10" ht="25.5" customHeight="1" x14ac:dyDescent="0.2">
      <c r="A9" s="6" t="s">
        <v>9</v>
      </c>
      <c r="B9" s="50" t="s">
        <v>14</v>
      </c>
      <c r="C9" s="50"/>
      <c r="D9" s="50"/>
      <c r="E9" s="50"/>
      <c r="F9" s="50"/>
      <c r="G9" s="50"/>
    </row>
    <row r="10" spans="1:10" s="5" customFormat="1" x14ac:dyDescent="0.2">
      <c r="A10" s="6"/>
      <c r="B10" s="13" t="s">
        <v>10</v>
      </c>
      <c r="C10" s="18">
        <f>D10+E10+F10+G10</f>
        <v>333973.49910000002</v>
      </c>
      <c r="D10" s="18">
        <f>D11+D20</f>
        <v>202387.08930000002</v>
      </c>
      <c r="E10" s="18">
        <f t="shared" ref="E10:G10" si="2">E11+E20</f>
        <v>91110.719799999992</v>
      </c>
      <c r="F10" s="18">
        <f t="shared" si="2"/>
        <v>40052.454999999994</v>
      </c>
      <c r="G10" s="18">
        <f t="shared" si="2"/>
        <v>423.23500000000001</v>
      </c>
      <c r="H10" s="2"/>
      <c r="I10" s="21"/>
    </row>
    <row r="11" spans="1:10" s="5" customFormat="1" x14ac:dyDescent="0.2">
      <c r="A11" s="6"/>
      <c r="B11" s="13" t="s">
        <v>17</v>
      </c>
      <c r="C11" s="18">
        <f>D11+E11+F11+G11</f>
        <v>87621.498000000007</v>
      </c>
      <c r="D11" s="18">
        <f>D12+D13+D16+D17+D18+D19</f>
        <v>34195.216000000008</v>
      </c>
      <c r="E11" s="18">
        <f t="shared" ref="E11:G11" si="3">E12+E13+E16+E17+E18+E19</f>
        <v>29266.214999999997</v>
      </c>
      <c r="F11" s="18">
        <f t="shared" si="3"/>
        <v>23911.008999999998</v>
      </c>
      <c r="G11" s="18">
        <f t="shared" si="3"/>
        <v>249.05799999999996</v>
      </c>
      <c r="I11" s="21"/>
      <c r="J11" s="21"/>
    </row>
    <row r="12" spans="1:10" x14ac:dyDescent="0.2">
      <c r="A12" s="8"/>
      <c r="B12" s="28" t="s">
        <v>35</v>
      </c>
      <c r="C12" s="29">
        <f>D12+E12+F12+G12</f>
        <v>14159.421</v>
      </c>
      <c r="D12" s="29">
        <f>'[1]2021 год+3 мес 2019'!$P$11</f>
        <v>1452</v>
      </c>
      <c r="E12" s="29">
        <f>'[1]2021 год+3 мес 2019'!$P$12</f>
        <v>4813.1229999999996</v>
      </c>
      <c r="F12" s="29">
        <f>'[1]2021 год+3 мес 2019'!$P$13</f>
        <v>7812.0550000000003</v>
      </c>
      <c r="G12" s="29">
        <f>'[1]2021 год+3 мес 2019'!$P$14</f>
        <v>82.242999999999995</v>
      </c>
      <c r="H12" s="5"/>
      <c r="I12" s="22"/>
      <c r="J12" s="22"/>
    </row>
    <row r="13" spans="1:10" x14ac:dyDescent="0.2">
      <c r="A13" s="8"/>
      <c r="B13" s="28" t="s">
        <v>25</v>
      </c>
      <c r="C13" s="29">
        <f t="shared" ref="C13:C19" si="4">D13+E13+F13+G13</f>
        <v>727.70799999999986</v>
      </c>
      <c r="D13" s="29">
        <f t="shared" ref="D13" si="5">D14+D15</f>
        <v>0</v>
      </c>
      <c r="E13" s="29">
        <f>E14+E15</f>
        <v>171.96899999999999</v>
      </c>
      <c r="F13" s="29">
        <f t="shared" ref="F13:G13" si="6">F14+F15</f>
        <v>537.95199999999988</v>
      </c>
      <c r="G13" s="29">
        <f t="shared" si="6"/>
        <v>17.787000000000003</v>
      </c>
      <c r="H13" s="22"/>
      <c r="J13" s="22"/>
    </row>
    <row r="14" spans="1:10" s="24" customFormat="1" ht="12" x14ac:dyDescent="0.2">
      <c r="A14" s="23"/>
      <c r="B14" s="30" t="s">
        <v>26</v>
      </c>
      <c r="C14" s="29">
        <f t="shared" si="4"/>
        <v>699.11699999999996</v>
      </c>
      <c r="D14" s="29">
        <v>0</v>
      </c>
      <c r="E14" s="31">
        <f>'[1]2021 год+3 мес 2019'!$P$22</f>
        <v>171.96899999999999</v>
      </c>
      <c r="F14" s="31">
        <f>'[1]2021 год+3 мес 2019'!$P$23</f>
        <v>512.02199999999993</v>
      </c>
      <c r="G14" s="31">
        <f>'[1]2021 год+3 мес 2019'!$P$24</f>
        <v>15.126000000000001</v>
      </c>
      <c r="J14" s="25"/>
    </row>
    <row r="15" spans="1:10" s="24" customFormat="1" ht="12" x14ac:dyDescent="0.2">
      <c r="A15" s="23"/>
      <c r="B15" s="30" t="s">
        <v>27</v>
      </c>
      <c r="C15" s="29">
        <f t="shared" si="4"/>
        <v>28.591000000000005</v>
      </c>
      <c r="D15" s="29">
        <v>0</v>
      </c>
      <c r="E15" s="31">
        <v>0</v>
      </c>
      <c r="F15" s="31">
        <f>'[1]2021 год+3 мес 2019'!$P$17</f>
        <v>25.930000000000003</v>
      </c>
      <c r="G15" s="31">
        <f>'[1]2021 год+3 мес 2019'!$P$18</f>
        <v>2.661</v>
      </c>
      <c r="J15" s="25"/>
    </row>
    <row r="16" spans="1:10" x14ac:dyDescent="0.2">
      <c r="A16" s="32"/>
      <c r="B16" s="28" t="s">
        <v>20</v>
      </c>
      <c r="C16" s="29">
        <f t="shared" si="4"/>
        <v>0</v>
      </c>
      <c r="D16" s="29">
        <v>0</v>
      </c>
      <c r="E16" s="29">
        <v>0</v>
      </c>
      <c r="F16" s="29">
        <v>0</v>
      </c>
      <c r="G16" s="29">
        <v>0</v>
      </c>
    </row>
    <row r="17" spans="1:10" x14ac:dyDescent="0.2">
      <c r="A17" s="8"/>
      <c r="B17" s="28" t="s">
        <v>28</v>
      </c>
      <c r="C17" s="29">
        <f t="shared" si="4"/>
        <v>4341.8620000000001</v>
      </c>
      <c r="D17" s="29">
        <f>'[2]Январь 22'!$C$25+'[2]Февраль 22'!$C$25+'[2]Март 2022'!$C$25+'[2]Апрель  2022'!$C$25+'[2]Май 2022'!$C$25+'[2]Июнь 2022'!$C$25+'[2]Июль 2022'!$C$25+'[2]Август  2022'!$C$25+'[2]Сентябрь  2022'!$C$25+'[2]Октябрь  2022 '!$C$25+'[2]Ноябрь  2022  '!$C$25+'[2]Декабрь  2022'!$C$25</f>
        <v>4257.6859999999997</v>
      </c>
      <c r="E17" s="29">
        <v>0</v>
      </c>
      <c r="F17" s="29">
        <f>'[2]Январь 22'!$I$25+'[2]Февраль 22'!$I$25+'[2]Март 2022'!$I$25+'[2]Апрель  2022'!$I$25+'[2]Май 2022'!$I$25+'[2]Июнь 2022'!$I$25+'[2]Июль 2022'!$I$25+'[2]Август  2022'!$I$25+'[2]Сентябрь  2022'!$I$25+'[2]Октябрь  2022 '!$I$25+'[2]Ноябрь  2022  '!$I$25+'[2]Декабрь  2022'!$I$25</f>
        <v>84.176000000000002</v>
      </c>
      <c r="G17" s="29">
        <v>0</v>
      </c>
    </row>
    <row r="18" spans="1:10" x14ac:dyDescent="0.2">
      <c r="A18" s="8"/>
      <c r="B18" s="28" t="s">
        <v>29</v>
      </c>
      <c r="C18" s="29">
        <f t="shared" si="4"/>
        <v>68390.199000000008</v>
      </c>
      <c r="D18" s="29">
        <f>'[2]Январь 22'!$C$16+'[2]Январь 22'!$C$17+'[2]Февраль 22'!$C$16+'[2]Февраль 22'!$C$17+'[2]Март 2022'!$C$16+'[2]Март 2022'!$C$17+'[2]Апрель  2022'!$C$16+'[2]Апрель  2022'!$C$17+'[2]Май 2022'!$C$16+'[2]Май 2022'!$C$17+'[2]Июнь 2022'!$C$16+'[2]Июнь 2022'!$C$17+'[2]Июль 2022'!$C$16+'[2]Июль 2022'!$C$17+'[2]Август  2022'!$C$16+'[2]Август  2022'!$C$17+'[2]Сентябрь  2022'!$C$16+'[2]Сентябрь  2022'!$C$17+'[2]Октябрь  2022 '!$C$16+'[2]Октябрь  2022 '!$C$17+'[2]Ноябрь  2022  '!$C$16+'[2]Ноябрь  2022  '!$C$17+'[2]Декабрь  2022'!$C$16+'[2]Декабрь  2022'!$C$17</f>
        <v>28485.530000000006</v>
      </c>
      <c r="E18" s="33">
        <f>'[2]Январь 22'!$F$16+'[2]Январь 22'!$F$17+'[2]Февраль 22'!$F$16+'[2]Февраль 22'!$F$17+'[2]Март 2022'!$F$16+'[2]Март 2022'!$F$17+'[2]Апрель  2022'!$F$16+'[2]Апрель  2022'!$F$17+'[2]Май 2022'!$F$16+'[2]Май 2022'!$F$17+'[2]Июнь 2022'!$F$16+'[2]Июнь 2022'!$F$17+'[2]Июль 2022'!$F$16+'[2]Июль 2022'!$F$17+'[2]Август  2022'!$F$16+'[2]Август  2022'!$F$17+'[2]Сентябрь  2022'!$F$16+'[2]Сентябрь  2022'!$F$17+'[2]Октябрь  2022 '!$F$16+'[2]Октябрь  2022 '!$F$17+'[2]Ноябрь  2022  '!$F$16+'[2]Ноябрь  2022  '!$F$17+'[2]Декабрь  2022'!$F$16+'[2]Декабрь  2022'!$F$17</f>
        <v>24278.814999999995</v>
      </c>
      <c r="F18" s="33">
        <f>'[2]Январь 22'!$I$16+'[2]Январь 22'!$I$17+'[2]Февраль 22'!$I$16+'[2]Февраль 22'!$I$17+'[2]Март 2022'!$I$16+'[2]Март 2022'!$I$17+'[2]Апрель  2022'!$I$16+'[2]Апрель  2022'!$I$17+'[2]Май 2022'!$I$16+'[2]Май 2022'!$I$17+'[2]Июнь 2022'!$I$16+'[2]Июнь 2022'!$I$17+'[2]Июль 2022'!$I$16+'[2]Июль 2022'!$I$17+'[2]Август  2022'!$I$16+'[2]Август  2022'!$I$17+'[2]Сентябрь  2022'!$I$16+'[2]Сентябрь  2022'!$I$17+'[2]Октябрь  2022 '!$I$16+'[2]Октябрь  2022 '!$I$17+'[2]Ноябрь  2022  '!$I$16+'[2]Ноябрь  2022  '!$I$17+'[2]Декабрь  2022'!$I$16+'[2]Декабрь  2022'!$I$17</f>
        <v>15476.825999999999</v>
      </c>
      <c r="G18" s="33">
        <f>'[2]Январь 22'!$L$16+'[2]Январь 22'!$L$17+'[2]Февраль 22'!$L$16+'[2]Февраль 22'!$L$17+'[2]Март 2022'!$L$16+'[2]Март 2022'!$L$17+'[2]Апрель  2022'!$L$16+'[2]Апрель  2022'!$L$17+'[2]Май 2022'!$L$16+'[2]Май 2022'!$L$17+'[2]Июнь 2022'!$L$16+'[2]Июнь 2022'!$L$17+'[2]Июль 2022'!$L$16+'[2]Июль 2022'!$L$17+'[2]Август  2022'!$L$16+'[2]Август  2022'!$L$17+'[2]Сентябрь  2022'!$L$16+'[2]Сентябрь  2022'!$L$17+'[2]Октябрь  2022 '!$L$16+'[2]Октябрь  2022 '!$L$17+'[2]Ноябрь  2022  '!$L$16+'[2]Ноябрь  2022  '!$L$17+'[2]Декабрь  2022'!$L$16+'[2]Декабрь  2022'!$L$17</f>
        <v>149.02799999999996</v>
      </c>
    </row>
    <row r="19" spans="1:10" x14ac:dyDescent="0.2">
      <c r="A19" s="8"/>
      <c r="B19" s="28" t="s">
        <v>33</v>
      </c>
      <c r="C19" s="29">
        <f t="shared" si="4"/>
        <v>2.3079999999999998</v>
      </c>
      <c r="D19" s="29">
        <v>0</v>
      </c>
      <c r="E19" s="33">
        <f>'[2]Февраль 22'!$F$26+'[2]Март 2022'!$F$26+'[2]Апрель  2022'!$F$26+'[2]Май 2022'!$F$26+'[2]Июль 2022'!$F$26+'[2]Ноябрь  2022  '!$F$26+'[2]Декабрь  2022'!$F$26</f>
        <v>2.3079999999999998</v>
      </c>
      <c r="F19" s="33">
        <v>0</v>
      </c>
      <c r="G19" s="33">
        <v>0</v>
      </c>
    </row>
    <row r="20" spans="1:10" x14ac:dyDescent="0.2">
      <c r="A20" s="8"/>
      <c r="B20" s="13" t="s">
        <v>18</v>
      </c>
      <c r="C20" s="18">
        <f>D20+E20+F20+G20</f>
        <v>246352.00109999999</v>
      </c>
      <c r="D20" s="20">
        <f>SUM(D21:D30)</f>
        <v>168191.87330000001</v>
      </c>
      <c r="E20" s="20">
        <f t="shared" ref="E20:G20" si="7">SUM(E21:E30)</f>
        <v>61844.504800000002</v>
      </c>
      <c r="F20" s="20">
        <f t="shared" si="7"/>
        <v>16141.445999999996</v>
      </c>
      <c r="G20" s="20">
        <f t="shared" si="7"/>
        <v>174.17700000000002</v>
      </c>
    </row>
    <row r="21" spans="1:10" x14ac:dyDescent="0.2">
      <c r="A21" s="8"/>
      <c r="B21" s="28" t="s">
        <v>44</v>
      </c>
      <c r="C21" s="29">
        <f>D21+E21+F21+G21</f>
        <v>41.472000000000001</v>
      </c>
      <c r="D21" s="29">
        <v>0</v>
      </c>
      <c r="E21" s="29">
        <v>0</v>
      </c>
      <c r="F21" s="29">
        <f>'[3]2022'!$J$52</f>
        <v>41.472000000000001</v>
      </c>
      <c r="G21" s="29">
        <v>0</v>
      </c>
    </row>
    <row r="22" spans="1:10" x14ac:dyDescent="0.2">
      <c r="A22" s="8"/>
      <c r="B22" s="34" t="s">
        <v>36</v>
      </c>
      <c r="C22" s="29">
        <f t="shared" ref="C22:C30" si="8">D22+E22+F22+G22</f>
        <v>105067.27499999999</v>
      </c>
      <c r="D22" s="29">
        <f>'[2]Январь 22'!$C$21+'[2]Февраль 22'!$C$21+'[2]Март 2022'!$C$21+'[2]Апрель  2022'!$C$21+'[2]Май 2022'!$C$21+'[2]Июнь 2022'!$C$21+'[2]Июль 2022'!$C$21+'[2]Август  2022'!$C$21+'[2]Сентябрь  2022'!$C$21+'[2]Октябрь  2022 '!$C$21+'[2]Ноябрь  2022  '!$C$21+'[2]Декабрь  2022'!$C$21</f>
        <v>34303.104000000007</v>
      </c>
      <c r="E22" s="29">
        <f>'[2]Январь 22'!$F$21+'[2]Февраль 22'!$F$21+'[2]Март 2022'!$F$21+'[2]Апрель  2022'!$F$21+'[2]Май 2022'!$F$21+'[2]Июнь 2022'!$F$21+'[2]Июль 2022'!$F$21+'[2]Август  2022'!$F$21+'[2]Сентябрь  2022'!$F$21+'[2]Октябрь  2022 '!$F$21+'[2]Ноябрь  2022  '!$F$21+'[2]Декабрь  2022'!$F$21</f>
        <v>55810.684999999998</v>
      </c>
      <c r="F22" s="29">
        <f>'[2]Январь 22'!$I$21+'[2]Февраль 22'!$I$21+'[2]Март 2022'!$I$21+'[2]Апрель  2022'!$I$21+'[2]Май 2022'!$I$21+'[2]Июнь 2022'!$I$21+'[2]Июль 2022'!$I$21+'[2]Август  2022'!$I$21+'[2]Сентябрь  2022'!$I$21+'[2]Октябрь  2022 '!$I$21+'[2]Ноябрь  2022  '!$I$21+'[2]Декабрь  2022'!$I$21</f>
        <v>14953.485999999997</v>
      </c>
      <c r="G22" s="29">
        <v>0</v>
      </c>
    </row>
    <row r="23" spans="1:10" x14ac:dyDescent="0.2">
      <c r="A23" s="8"/>
      <c r="B23" s="28" t="s">
        <v>42</v>
      </c>
      <c r="C23" s="29">
        <f t="shared" si="8"/>
        <v>1830.7269999999996</v>
      </c>
      <c r="D23" s="29">
        <v>0</v>
      </c>
      <c r="E23" s="29">
        <f>'[2]Январь 22'!$F$30+'[2]Февраль 22'!$F$30+'[2]Март 2022'!$F$30+'[2]Апрель  2022'!$F$30+'[2]Май 2022'!$F$30+'[2]Июнь 2022'!$F$30+'[2]Июль 2022'!$F$30+'[2]Август  2022'!$F$30+'[2]Сентябрь  2022'!$F$30+'[2]Октябрь  2022 '!$F$30+'[2]Ноябрь  2022  '!$F$30+'[2]Декабрь  2022'!$F$30</f>
        <v>1566.4959999999999</v>
      </c>
      <c r="F23" s="29">
        <f>'[2]Январь 22'!$I$30+'[2]Февраль 22'!$I$30+'[2]Март 2022'!$I$30+'[2]Апрель  2022'!$I$30+'[2]Май 2022'!$I$30+'[2]Июнь 2022'!$I$30+'[2]Июль 2022'!$I$30+'[2]Август  2022'!$I$30+'[2]Сентябрь  2022'!$I$30+'[2]Октябрь  2022 '!$I$30+'[2]Ноябрь  2022  '!$I$30+'[2]Декабрь  2022'!$I$30</f>
        <v>220.12099999999998</v>
      </c>
      <c r="G23" s="29">
        <f>'[2]Январь 22'!$L$30+'[2]Февраль 22'!$L$30+'[2]Март 2022'!$L$30+'[2]Апрель  2022'!$L$30+'[2]Май 2022'!$L$30+'[2]Июнь 2022'!$L$30+'[2]Июль 2022'!$L$30+'[2]Август  2022'!$L$30+'[2]Сентябрь  2022'!$L$30+'[2]Октябрь  2022 '!$L$30+'[2]Ноябрь  2022  '!$L$30+'[2]Декабрь  2022'!$L$30</f>
        <v>44.11</v>
      </c>
    </row>
    <row r="24" spans="1:10" x14ac:dyDescent="0.2">
      <c r="A24" s="8"/>
      <c r="B24" s="34" t="s">
        <v>34</v>
      </c>
      <c r="C24" s="29">
        <f t="shared" si="8"/>
        <v>0</v>
      </c>
      <c r="D24" s="29">
        <v>0</v>
      </c>
      <c r="E24" s="29">
        <v>0</v>
      </c>
      <c r="F24" s="29">
        <v>0</v>
      </c>
      <c r="G24" s="29">
        <v>0</v>
      </c>
    </row>
    <row r="25" spans="1:10" x14ac:dyDescent="0.2">
      <c r="A25" s="8"/>
      <c r="B25" s="28" t="s">
        <v>43</v>
      </c>
      <c r="C25" s="29">
        <f t="shared" si="8"/>
        <v>131126.93530000001</v>
      </c>
      <c r="D25" s="29">
        <f>'[3]2022'!$H$44</f>
        <v>130796.37430000001</v>
      </c>
      <c r="E25" s="29">
        <f>'[3]2022'!$I$44</f>
        <v>330.56099999999998</v>
      </c>
      <c r="F25" s="29">
        <v>0</v>
      </c>
      <c r="G25" s="29">
        <v>0</v>
      </c>
    </row>
    <row r="26" spans="1:10" x14ac:dyDescent="0.2">
      <c r="A26" s="8"/>
      <c r="B26" s="28" t="s">
        <v>30</v>
      </c>
      <c r="C26" s="29">
        <f t="shared" si="8"/>
        <v>926.36699999999996</v>
      </c>
      <c r="D26" s="29">
        <v>0</v>
      </c>
      <c r="E26" s="29">
        <v>0</v>
      </c>
      <c r="F26" s="29">
        <f>'[3]2022'!$J$47</f>
        <v>926.36699999999996</v>
      </c>
      <c r="G26" s="29">
        <v>0</v>
      </c>
    </row>
    <row r="27" spans="1:10" x14ac:dyDescent="0.2">
      <c r="A27" s="8"/>
      <c r="B27" s="28" t="s">
        <v>16</v>
      </c>
      <c r="C27" s="29">
        <f t="shared" si="8"/>
        <v>8.6E-3</v>
      </c>
      <c r="D27" s="29">
        <v>0</v>
      </c>
      <c r="E27" s="29">
        <f>'[3]2022'!$I$49</f>
        <v>8.6E-3</v>
      </c>
      <c r="F27" s="29">
        <v>0</v>
      </c>
      <c r="G27" s="29">
        <v>0</v>
      </c>
    </row>
    <row r="28" spans="1:10" x14ac:dyDescent="0.2">
      <c r="A28" s="32"/>
      <c r="B28" s="28" t="s">
        <v>40</v>
      </c>
      <c r="C28" s="29">
        <f t="shared" si="8"/>
        <v>3092.3950000000004</v>
      </c>
      <c r="D28" s="29">
        <f>'[3]2022'!$H$51</f>
        <v>3092.3950000000004</v>
      </c>
      <c r="E28" s="29">
        <v>0</v>
      </c>
      <c r="F28" s="29">
        <v>0</v>
      </c>
      <c r="G28" s="29">
        <v>0</v>
      </c>
    </row>
    <row r="29" spans="1:10" x14ac:dyDescent="0.2">
      <c r="A29" s="32"/>
      <c r="B29" s="28" t="s">
        <v>32</v>
      </c>
      <c r="C29" s="29">
        <f t="shared" si="8"/>
        <v>49.498800000000017</v>
      </c>
      <c r="D29" s="29">
        <v>0</v>
      </c>
      <c r="E29" s="29">
        <f>'[3]2022'!$I$46</f>
        <v>49.498800000000017</v>
      </c>
      <c r="F29" s="29">
        <v>0</v>
      </c>
      <c r="G29" s="29">
        <v>0</v>
      </c>
    </row>
    <row r="30" spans="1:10" ht="15" customHeight="1" x14ac:dyDescent="0.2">
      <c r="A30" s="32"/>
      <c r="B30" s="28" t="s">
        <v>39</v>
      </c>
      <c r="C30" s="29">
        <f t="shared" si="8"/>
        <v>4217.3224</v>
      </c>
      <c r="D30" s="29">
        <v>0</v>
      </c>
      <c r="E30" s="29">
        <f>'[3]2022'!$I$48</f>
        <v>4087.2554</v>
      </c>
      <c r="F30" s="29">
        <f>'[3]2022'!$J$48</f>
        <v>0</v>
      </c>
      <c r="G30" s="29">
        <f>'[3]2022'!$K$48</f>
        <v>130.06700000000001</v>
      </c>
    </row>
    <row r="31" spans="1:10" x14ac:dyDescent="0.2">
      <c r="A31" s="8"/>
      <c r="B31" s="14"/>
      <c r="C31" s="16"/>
      <c r="D31" s="16"/>
      <c r="E31" s="16"/>
      <c r="F31" s="16"/>
      <c r="G31" s="16"/>
    </row>
    <row r="32" spans="1:10" s="44" customFormat="1" x14ac:dyDescent="0.2">
      <c r="A32" s="41"/>
      <c r="B32" s="42" t="s">
        <v>11</v>
      </c>
      <c r="C32" s="43">
        <f>D32+E32+F32+G32</f>
        <v>38.174067520340394</v>
      </c>
      <c r="D32" s="43">
        <f>D33+D42</f>
        <v>23.103549006849317</v>
      </c>
      <c r="E32" s="43">
        <f t="shared" ref="E32:G32" si="9">E33+E42</f>
        <v>10.412403026982149</v>
      </c>
      <c r="F32" s="43">
        <f t="shared" si="9"/>
        <v>4.6085974682440849</v>
      </c>
      <c r="G32" s="43">
        <f t="shared" si="9"/>
        <v>4.9518018264840175E-2</v>
      </c>
      <c r="I32" s="45"/>
      <c r="J32" s="46"/>
    </row>
    <row r="33" spans="1:11" s="44" customFormat="1" x14ac:dyDescent="0.2">
      <c r="A33" s="41"/>
      <c r="B33" s="42" t="s">
        <v>17</v>
      </c>
      <c r="C33" s="43">
        <f>D33+E33+F33+G33</f>
        <v>10.051692965545868</v>
      </c>
      <c r="D33" s="43">
        <f>D34+D35+D38+D39+D40+D41</f>
        <v>3.9035634703196354</v>
      </c>
      <c r="E33" s="43">
        <f>E34+E35+E38+E39+E40+E41</f>
        <v>3.3525280498131997</v>
      </c>
      <c r="F33" s="43">
        <f>F34+F35+F38+F39+F40+F41</f>
        <v>2.7659666463262766</v>
      </c>
      <c r="G33" s="43">
        <f>G34+G35+G38+G39+G40+G41</f>
        <v>2.9634799086757983E-2</v>
      </c>
      <c r="I33" s="47"/>
      <c r="J33" s="46"/>
    </row>
    <row r="34" spans="1:11" s="35" customFormat="1" x14ac:dyDescent="0.2">
      <c r="A34" s="32"/>
      <c r="B34" s="28" t="s">
        <v>35</v>
      </c>
      <c r="C34" s="29">
        <f t="shared" ref="C34:C52" si="10">D34+E34+F34+G34</f>
        <v>1.6163722602739727</v>
      </c>
      <c r="D34" s="37">
        <f>D12/8760</f>
        <v>0.16575342465753426</v>
      </c>
      <c r="E34" s="37">
        <f>E12/8760</f>
        <v>0.54944326484018258</v>
      </c>
      <c r="F34" s="37">
        <f>F12/8760</f>
        <v>0.89178710045662102</v>
      </c>
      <c r="G34" s="37">
        <f>G12/8760</f>
        <v>9.3884703196347018E-3</v>
      </c>
      <c r="I34" s="38"/>
      <c r="J34" s="36"/>
    </row>
    <row r="35" spans="1:11" s="35" customFormat="1" x14ac:dyDescent="0.2">
      <c r="A35" s="32"/>
      <c r="B35" s="28" t="s">
        <v>25</v>
      </c>
      <c r="C35" s="29">
        <f t="shared" si="10"/>
        <v>0.13231054545454543</v>
      </c>
      <c r="D35" s="37">
        <f t="shared" ref="D35:G35" si="11">D36+D37</f>
        <v>0</v>
      </c>
      <c r="E35" s="37">
        <f t="shared" si="11"/>
        <v>3.1267090909090911E-2</v>
      </c>
      <c r="F35" s="37">
        <f t="shared" si="11"/>
        <v>9.7809454545454533E-2</v>
      </c>
      <c r="G35" s="37">
        <f t="shared" si="11"/>
        <v>3.2339999999999999E-3</v>
      </c>
      <c r="H35" s="36"/>
      <c r="I35" s="38"/>
      <c r="J35" s="36"/>
      <c r="K35" s="36"/>
    </row>
    <row r="36" spans="1:11" s="40" customFormat="1" ht="12" x14ac:dyDescent="0.2">
      <c r="A36" s="39"/>
      <c r="B36" s="30" t="s">
        <v>26</v>
      </c>
      <c r="C36" s="29">
        <f t="shared" si="10"/>
        <v>0.12711218181818179</v>
      </c>
      <c r="D36" s="31">
        <v>0</v>
      </c>
      <c r="E36" s="31">
        <f>E14/5500</f>
        <v>3.1267090909090911E-2</v>
      </c>
      <c r="F36" s="31">
        <f t="shared" ref="F36:G36" si="12">F14/5500</f>
        <v>9.3094909090909075E-2</v>
      </c>
      <c r="G36" s="31">
        <f t="shared" si="12"/>
        <v>2.7501818181818183E-3</v>
      </c>
      <c r="I36" s="38"/>
    </row>
    <row r="37" spans="1:11" s="40" customFormat="1" ht="12" x14ac:dyDescent="0.2">
      <c r="A37" s="39"/>
      <c r="B37" s="30" t="s">
        <v>27</v>
      </c>
      <c r="C37" s="29">
        <f t="shared" si="10"/>
        <v>5.1983636363636364E-3</v>
      </c>
      <c r="D37" s="31">
        <v>0</v>
      </c>
      <c r="E37" s="31">
        <f>E15/5500</f>
        <v>0</v>
      </c>
      <c r="F37" s="31">
        <f t="shared" ref="F37:G37" si="13">F15/5500</f>
        <v>4.7145454545454548E-3</v>
      </c>
      <c r="G37" s="31">
        <f t="shared" si="13"/>
        <v>4.8381818181818183E-4</v>
      </c>
    </row>
    <row r="38" spans="1:11" s="35" customFormat="1" x14ac:dyDescent="0.2">
      <c r="A38" s="32"/>
      <c r="B38" s="28" t="s">
        <v>20</v>
      </c>
      <c r="C38" s="29">
        <f t="shared" si="10"/>
        <v>0</v>
      </c>
      <c r="D38" s="37">
        <f>D16/8760</f>
        <v>0</v>
      </c>
      <c r="E38" s="37">
        <f t="shared" ref="E38:G38" si="14">E16/8760</f>
        <v>0</v>
      </c>
      <c r="F38" s="37">
        <f t="shared" si="14"/>
        <v>0</v>
      </c>
      <c r="G38" s="37">
        <f t="shared" si="14"/>
        <v>0</v>
      </c>
    </row>
    <row r="39" spans="1:11" s="35" customFormat="1" x14ac:dyDescent="0.2">
      <c r="A39" s="32"/>
      <c r="B39" s="28" t="s">
        <v>28</v>
      </c>
      <c r="C39" s="29">
        <f t="shared" si="10"/>
        <v>0.49564634703196342</v>
      </c>
      <c r="D39" s="37">
        <f t="shared" ref="D39:G39" si="15">D17/8760</f>
        <v>0.4860372146118721</v>
      </c>
      <c r="E39" s="37">
        <f t="shared" si="15"/>
        <v>0</v>
      </c>
      <c r="F39" s="37">
        <f t="shared" si="15"/>
        <v>9.609132420091324E-3</v>
      </c>
      <c r="G39" s="37">
        <f t="shared" si="15"/>
        <v>0</v>
      </c>
    </row>
    <row r="40" spans="1:11" s="35" customFormat="1" x14ac:dyDescent="0.2">
      <c r="A40" s="32"/>
      <c r="B40" s="28" t="s">
        <v>29</v>
      </c>
      <c r="C40" s="29">
        <f t="shared" si="10"/>
        <v>7.8071003424657537</v>
      </c>
      <c r="D40" s="37">
        <f t="shared" ref="D40:G40" si="16">D18/8760</f>
        <v>3.251772831050229</v>
      </c>
      <c r="E40" s="37">
        <f t="shared" si="16"/>
        <v>2.7715542237442916</v>
      </c>
      <c r="F40" s="37">
        <f t="shared" si="16"/>
        <v>1.7667609589041096</v>
      </c>
      <c r="G40" s="37">
        <f t="shared" si="16"/>
        <v>1.7012328767123282E-2</v>
      </c>
    </row>
    <row r="41" spans="1:11" s="35" customFormat="1" x14ac:dyDescent="0.2">
      <c r="A41" s="32"/>
      <c r="B41" s="28" t="s">
        <v>33</v>
      </c>
      <c r="C41" s="29">
        <f t="shared" si="10"/>
        <v>2.6347031963470317E-4</v>
      </c>
      <c r="D41" s="37">
        <f t="shared" ref="D41:G43" si="17">D19/8760</f>
        <v>0</v>
      </c>
      <c r="E41" s="37">
        <f t="shared" si="17"/>
        <v>2.6347031963470317E-4</v>
      </c>
      <c r="F41" s="37">
        <f t="shared" si="17"/>
        <v>0</v>
      </c>
      <c r="G41" s="37">
        <f t="shared" si="17"/>
        <v>0</v>
      </c>
    </row>
    <row r="42" spans="1:11" s="45" customFormat="1" x14ac:dyDescent="0.2">
      <c r="A42" s="48"/>
      <c r="B42" s="42" t="s">
        <v>18</v>
      </c>
      <c r="C42" s="43">
        <f>D42+E42+F42+G42</f>
        <v>28.122374554794522</v>
      </c>
      <c r="D42" s="43">
        <f>SUM(D43:D52)</f>
        <v>19.199985536529681</v>
      </c>
      <c r="E42" s="43">
        <f t="shared" ref="E42:G42" si="18">SUM(E43:E52)</f>
        <v>7.0598749771689491</v>
      </c>
      <c r="F42" s="43">
        <f t="shared" si="18"/>
        <v>1.8426308219178078</v>
      </c>
      <c r="G42" s="43">
        <f t="shared" si="18"/>
        <v>1.9883219178082192E-2</v>
      </c>
    </row>
    <row r="43" spans="1:11" s="35" customFormat="1" x14ac:dyDescent="0.2">
      <c r="A43" s="32"/>
      <c r="B43" s="28" t="s">
        <v>44</v>
      </c>
      <c r="C43" s="29">
        <f t="shared" si="10"/>
        <v>4.7342465753424656E-3</v>
      </c>
      <c r="D43" s="37">
        <f t="shared" si="17"/>
        <v>0</v>
      </c>
      <c r="E43" s="37">
        <f t="shared" si="17"/>
        <v>0</v>
      </c>
      <c r="F43" s="37">
        <f t="shared" si="17"/>
        <v>4.7342465753424656E-3</v>
      </c>
      <c r="G43" s="37">
        <f t="shared" si="17"/>
        <v>0</v>
      </c>
    </row>
    <row r="44" spans="1:11" s="35" customFormat="1" x14ac:dyDescent="0.2">
      <c r="A44" s="32"/>
      <c r="B44" s="34" t="s">
        <v>21</v>
      </c>
      <c r="C44" s="29">
        <f t="shared" si="10"/>
        <v>11.993981164383561</v>
      </c>
      <c r="D44" s="37">
        <f t="shared" ref="D44:G44" si="19">D22/8760</f>
        <v>3.9158794520547953</v>
      </c>
      <c r="E44" s="37">
        <f t="shared" si="19"/>
        <v>6.3710827625570774</v>
      </c>
      <c r="F44" s="37">
        <f t="shared" si="19"/>
        <v>1.7070189497716892</v>
      </c>
      <c r="G44" s="37">
        <f t="shared" si="19"/>
        <v>0</v>
      </c>
    </row>
    <row r="45" spans="1:11" s="35" customFormat="1" x14ac:dyDescent="0.2">
      <c r="A45" s="32"/>
      <c r="B45" s="28" t="s">
        <v>38</v>
      </c>
      <c r="C45" s="29">
        <f t="shared" si="10"/>
        <v>0.20898710045662097</v>
      </c>
      <c r="D45" s="37">
        <f t="shared" ref="D45:G45" si="20">D23/8760</f>
        <v>0</v>
      </c>
      <c r="E45" s="37">
        <f t="shared" si="20"/>
        <v>0.17882374429223744</v>
      </c>
      <c r="F45" s="37">
        <f t="shared" si="20"/>
        <v>2.5127968036529679E-2</v>
      </c>
      <c r="G45" s="37">
        <f t="shared" si="20"/>
        <v>5.0353881278538811E-3</v>
      </c>
    </row>
    <row r="46" spans="1:11" s="35" customFormat="1" x14ac:dyDescent="0.2">
      <c r="A46" s="32"/>
      <c r="B46" s="34" t="s">
        <v>19</v>
      </c>
      <c r="C46" s="29">
        <f t="shared" si="10"/>
        <v>0</v>
      </c>
      <c r="D46" s="37">
        <f t="shared" ref="D46:G46" si="21">D24/8760</f>
        <v>0</v>
      </c>
      <c r="E46" s="37">
        <f t="shared" si="21"/>
        <v>0</v>
      </c>
      <c r="F46" s="37">
        <f t="shared" si="21"/>
        <v>0</v>
      </c>
      <c r="G46" s="37">
        <f t="shared" si="21"/>
        <v>0</v>
      </c>
    </row>
    <row r="47" spans="1:11" s="35" customFormat="1" x14ac:dyDescent="0.2">
      <c r="A47" s="32"/>
      <c r="B47" s="28" t="s">
        <v>37</v>
      </c>
      <c r="C47" s="29">
        <f t="shared" si="10"/>
        <v>14.968828230593608</v>
      </c>
      <c r="D47" s="37">
        <f t="shared" ref="D47:G47" si="22">D25/8760</f>
        <v>14.931092956621006</v>
      </c>
      <c r="E47" s="37">
        <f t="shared" si="22"/>
        <v>3.7735273972602734E-2</v>
      </c>
      <c r="F47" s="37">
        <f t="shared" si="22"/>
        <v>0</v>
      </c>
      <c r="G47" s="37">
        <f t="shared" si="22"/>
        <v>0</v>
      </c>
    </row>
    <row r="48" spans="1:11" s="35" customFormat="1" x14ac:dyDescent="0.2">
      <c r="A48" s="32"/>
      <c r="B48" s="28" t="s">
        <v>30</v>
      </c>
      <c r="C48" s="29">
        <f t="shared" si="10"/>
        <v>0.10574965753424657</v>
      </c>
      <c r="D48" s="37">
        <f t="shared" ref="D48:G48" si="23">D26/8760</f>
        <v>0</v>
      </c>
      <c r="E48" s="37">
        <f t="shared" si="23"/>
        <v>0</v>
      </c>
      <c r="F48" s="37">
        <f t="shared" si="23"/>
        <v>0.10574965753424657</v>
      </c>
      <c r="G48" s="37">
        <f t="shared" si="23"/>
        <v>0</v>
      </c>
    </row>
    <row r="49" spans="1:7" s="35" customFormat="1" x14ac:dyDescent="0.2">
      <c r="A49" s="32"/>
      <c r="B49" s="28" t="s">
        <v>16</v>
      </c>
      <c r="C49" s="29">
        <f t="shared" si="10"/>
        <v>9.8173515981735166E-7</v>
      </c>
      <c r="D49" s="37">
        <f t="shared" ref="D49:G49" si="24">D27/8760</f>
        <v>0</v>
      </c>
      <c r="E49" s="37">
        <f t="shared" si="24"/>
        <v>9.8173515981735166E-7</v>
      </c>
      <c r="F49" s="37">
        <f t="shared" si="24"/>
        <v>0</v>
      </c>
      <c r="G49" s="37">
        <f t="shared" si="24"/>
        <v>0</v>
      </c>
    </row>
    <row r="50" spans="1:7" s="35" customFormat="1" x14ac:dyDescent="0.2">
      <c r="A50" s="32"/>
      <c r="B50" s="28" t="s">
        <v>40</v>
      </c>
      <c r="C50" s="29">
        <f t="shared" si="10"/>
        <v>0.35301312785388134</v>
      </c>
      <c r="D50" s="37">
        <f t="shared" ref="D50:G50" si="25">D28/8760</f>
        <v>0.35301312785388134</v>
      </c>
      <c r="E50" s="37">
        <f t="shared" si="25"/>
        <v>0</v>
      </c>
      <c r="F50" s="37">
        <f t="shared" si="25"/>
        <v>0</v>
      </c>
      <c r="G50" s="37">
        <f t="shared" si="25"/>
        <v>0</v>
      </c>
    </row>
    <row r="51" spans="1:7" s="35" customFormat="1" x14ac:dyDescent="0.2">
      <c r="A51" s="32"/>
      <c r="B51" s="28" t="s">
        <v>31</v>
      </c>
      <c r="C51" s="29">
        <f t="shared" si="10"/>
        <v>5.6505479452054813E-3</v>
      </c>
      <c r="D51" s="37">
        <f t="shared" ref="D51:G51" si="26">D29/8760</f>
        <v>0</v>
      </c>
      <c r="E51" s="37">
        <f t="shared" si="26"/>
        <v>5.6505479452054813E-3</v>
      </c>
      <c r="F51" s="37">
        <f t="shared" si="26"/>
        <v>0</v>
      </c>
      <c r="G51" s="37">
        <f t="shared" si="26"/>
        <v>0</v>
      </c>
    </row>
    <row r="52" spans="1:7" s="35" customFormat="1" ht="14.25" customHeight="1" x14ac:dyDescent="0.2">
      <c r="A52" s="32"/>
      <c r="B52" s="28" t="s">
        <v>39</v>
      </c>
      <c r="C52" s="29">
        <f t="shared" si="10"/>
        <v>0.48142949771689497</v>
      </c>
      <c r="D52" s="37">
        <f t="shared" ref="D52:G52" si="27">D30/8760</f>
        <v>0</v>
      </c>
      <c r="E52" s="37">
        <f t="shared" si="27"/>
        <v>0.46658166666666667</v>
      </c>
      <c r="F52" s="37">
        <f t="shared" si="27"/>
        <v>0</v>
      </c>
      <c r="G52" s="37">
        <f t="shared" si="27"/>
        <v>1.4847831050228312E-2</v>
      </c>
    </row>
    <row r="53" spans="1:7" x14ac:dyDescent="0.2">
      <c r="A53" s="8"/>
      <c r="B53" s="14"/>
      <c r="C53" s="19"/>
      <c r="D53" s="19"/>
      <c r="E53" s="19"/>
      <c r="F53" s="19"/>
      <c r="G53" s="19"/>
    </row>
    <row r="54" spans="1:7" s="11" customFormat="1" x14ac:dyDescent="0.2">
      <c r="A54" s="10" t="s">
        <v>15</v>
      </c>
      <c r="B54" s="51" t="s">
        <v>22</v>
      </c>
      <c r="C54" s="51"/>
      <c r="D54" s="51"/>
      <c r="E54" s="51"/>
      <c r="F54" s="51"/>
      <c r="G54" s="51"/>
    </row>
    <row r="55" spans="1:7" s="12" customFormat="1" x14ac:dyDescent="0.2">
      <c r="A55" s="55"/>
      <c r="B55" s="56" t="s">
        <v>10</v>
      </c>
      <c r="C55" s="57">
        <f>D55+E55+F55+G55</f>
        <v>333973.49910000002</v>
      </c>
      <c r="D55" s="57">
        <f>D10</f>
        <v>202387.08930000002</v>
      </c>
      <c r="E55" s="57">
        <f t="shared" ref="E55:G55" si="28">E10</f>
        <v>91110.719799999992</v>
      </c>
      <c r="F55" s="57">
        <f t="shared" si="28"/>
        <v>40052.454999999994</v>
      </c>
      <c r="G55" s="57">
        <f t="shared" si="28"/>
        <v>423.23500000000001</v>
      </c>
    </row>
    <row r="56" spans="1:7" s="12" customFormat="1" x14ac:dyDescent="0.2">
      <c r="A56" s="55"/>
      <c r="B56" s="56" t="s">
        <v>11</v>
      </c>
      <c r="C56" s="57">
        <f>D56+E56+F56+G56</f>
        <v>38.174067520340394</v>
      </c>
      <c r="D56" s="58">
        <f>D32</f>
        <v>23.103549006849317</v>
      </c>
      <c r="E56" s="58">
        <f>E32</f>
        <v>10.412403026982149</v>
      </c>
      <c r="F56" s="58">
        <f>F32</f>
        <v>4.6085974682440849</v>
      </c>
      <c r="G56" s="58">
        <f>G32</f>
        <v>4.9518018264840175E-2</v>
      </c>
    </row>
    <row r="57" spans="1:7" x14ac:dyDescent="0.2">
      <c r="A57" s="6" t="s">
        <v>23</v>
      </c>
      <c r="B57" s="50" t="s">
        <v>12</v>
      </c>
      <c r="C57" s="50"/>
      <c r="D57" s="50"/>
      <c r="E57" s="50"/>
      <c r="F57" s="50"/>
      <c r="G57" s="50"/>
    </row>
    <row r="58" spans="1:7" x14ac:dyDescent="0.2">
      <c r="A58" s="8"/>
      <c r="B58" s="54" t="s">
        <v>10</v>
      </c>
      <c r="C58" s="57">
        <f>D58+E58+F58+G58</f>
        <v>13827.875</v>
      </c>
      <c r="D58" s="37">
        <v>7854.8162573109885</v>
      </c>
      <c r="E58" s="37">
        <v>3972.2979869432729</v>
      </c>
      <c r="F58" s="37">
        <v>1936.331463126272</v>
      </c>
      <c r="G58" s="37">
        <v>64.429292619464675</v>
      </c>
    </row>
    <row r="59" spans="1:7" x14ac:dyDescent="0.2">
      <c r="A59" s="8"/>
      <c r="B59" s="54" t="s">
        <v>11</v>
      </c>
      <c r="C59" s="57">
        <f t="shared" ref="C59" si="29">D59+E59+F59+G59</f>
        <v>1.5785245433789952</v>
      </c>
      <c r="D59" s="37">
        <f>D58/8760</f>
        <v>0.89666852252408547</v>
      </c>
      <c r="E59" s="37">
        <f t="shared" ref="E59:G59" si="30">E58/8760</f>
        <v>0.45345867430859282</v>
      </c>
      <c r="F59" s="37">
        <f t="shared" si="30"/>
        <v>0.22104240446646939</v>
      </c>
      <c r="G59" s="37">
        <f t="shared" si="30"/>
        <v>7.3549420798475658E-3</v>
      </c>
    </row>
    <row r="60" spans="1:7" x14ac:dyDescent="0.2">
      <c r="A60" s="8" t="s">
        <v>24</v>
      </c>
      <c r="B60" s="60" t="s">
        <v>7</v>
      </c>
      <c r="C60" s="59">
        <f>C58/C7*100</f>
        <v>3.9757965407072273</v>
      </c>
      <c r="D60" s="15"/>
      <c r="E60" s="15"/>
      <c r="F60" s="15"/>
      <c r="G60" s="15"/>
    </row>
    <row r="61" spans="1:7" x14ac:dyDescent="0.2">
      <c r="A61" s="3"/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6" spans="1:8" x14ac:dyDescent="0.2">
      <c r="D66" s="17"/>
    </row>
    <row r="67" spans="1:8" s="7" customFormat="1" x14ac:dyDescent="0.2">
      <c r="A67" s="9"/>
      <c r="D67" s="17"/>
      <c r="H67" s="2"/>
    </row>
    <row r="68" spans="1:8" s="7" customFormat="1" x14ac:dyDescent="0.2">
      <c r="A68" s="9"/>
      <c r="D68" s="17"/>
      <c r="H68" s="2"/>
    </row>
    <row r="69" spans="1:8" s="7" customFormat="1" x14ac:dyDescent="0.2">
      <c r="A69" s="9"/>
      <c r="D69" s="17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E65379:G65540 C7:G8 E65369:G65370 E65364:G65366 C55:G56 E65376:G65377 D10:G19 C10:C53 D21:G53 C58:G60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год факт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2023-01-20T05:33:17Z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5165a085-69e0-48af-89a9-7b9345a56306</vt:lpwstr>
  </property>
</Properties>
</file>