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9320" windowHeight="7635" tabRatio="294"/>
  </bookViews>
  <sheets>
    <sheet name="2018 год факт  " sheetId="4" r:id="rId1"/>
  </sheets>
  <externalReferences>
    <externalReference r:id="rId2"/>
    <externalReference r:id="rId3"/>
  </externalReferences>
  <calcPr calcId="145621"/>
</workbook>
</file>

<file path=xl/calcChain.xml><?xml version="1.0" encoding="utf-8"?>
<calcChain xmlns="http://schemas.openxmlformats.org/spreadsheetml/2006/main">
  <c r="E7" i="4" l="1"/>
  <c r="F7" i="4"/>
  <c r="G7" i="4"/>
  <c r="E8" i="4"/>
  <c r="F8" i="4"/>
  <c r="G8" i="4"/>
  <c r="D8" i="4"/>
  <c r="D7" i="4" l="1"/>
  <c r="G58" i="4"/>
  <c r="F58" i="4"/>
  <c r="E58" i="4"/>
  <c r="D58" i="4"/>
  <c r="D44" i="4"/>
  <c r="E44" i="4"/>
  <c r="F44" i="4"/>
  <c r="G44" i="4"/>
  <c r="D45" i="4"/>
  <c r="E45" i="4"/>
  <c r="F45" i="4"/>
  <c r="G45" i="4"/>
  <c r="D46" i="4"/>
  <c r="E46" i="4"/>
  <c r="F46" i="4"/>
  <c r="G46" i="4"/>
  <c r="D47" i="4"/>
  <c r="E47" i="4"/>
  <c r="F47" i="4"/>
  <c r="G47" i="4"/>
  <c r="D48" i="4"/>
  <c r="E48" i="4"/>
  <c r="F48" i="4"/>
  <c r="G48" i="4"/>
  <c r="D49" i="4"/>
  <c r="E49" i="4"/>
  <c r="F49" i="4"/>
  <c r="G49" i="4"/>
  <c r="D50" i="4"/>
  <c r="E50" i="4"/>
  <c r="F50" i="4"/>
  <c r="G50" i="4"/>
  <c r="D51" i="4"/>
  <c r="E51" i="4"/>
  <c r="F51" i="4"/>
  <c r="G51" i="4"/>
  <c r="D52" i="4"/>
  <c r="E52" i="4"/>
  <c r="F52" i="4"/>
  <c r="G52" i="4"/>
  <c r="E43" i="4"/>
  <c r="F43" i="4"/>
  <c r="G43" i="4"/>
  <c r="D43" i="4"/>
  <c r="D39" i="4"/>
  <c r="E39" i="4"/>
  <c r="F39" i="4"/>
  <c r="G39" i="4"/>
  <c r="D40" i="4"/>
  <c r="E40" i="4"/>
  <c r="F40" i="4"/>
  <c r="G40" i="4"/>
  <c r="D41" i="4"/>
  <c r="E41" i="4"/>
  <c r="F41" i="4"/>
  <c r="G41" i="4"/>
  <c r="E38" i="4"/>
  <c r="F38" i="4"/>
  <c r="G38" i="4"/>
  <c r="D38" i="4"/>
  <c r="E37" i="4"/>
  <c r="F37" i="4"/>
  <c r="G37" i="4"/>
  <c r="F36" i="4"/>
  <c r="G36" i="4"/>
  <c r="E36" i="4"/>
  <c r="E34" i="4"/>
  <c r="F34" i="4"/>
  <c r="G34" i="4"/>
  <c r="D34" i="4"/>
  <c r="E29" i="4" l="1"/>
  <c r="D28" i="4"/>
  <c r="E27" i="4"/>
  <c r="F26" i="4"/>
  <c r="E25" i="4"/>
  <c r="D25" i="4"/>
  <c r="E24" i="4"/>
  <c r="F23" i="4"/>
  <c r="F22" i="4"/>
  <c r="E22" i="4"/>
  <c r="D22" i="4"/>
  <c r="F21" i="4"/>
  <c r="E19" i="4" l="1"/>
  <c r="E18" i="4" l="1"/>
  <c r="D18" i="4"/>
  <c r="F18" i="4"/>
  <c r="G18" i="4"/>
  <c r="F17" i="4" l="1"/>
  <c r="D17" i="4"/>
  <c r="F16" i="4"/>
  <c r="F13" i="4"/>
  <c r="G13" i="4"/>
  <c r="E13" i="4"/>
  <c r="G12" i="4" l="1"/>
  <c r="F12" i="4"/>
  <c r="E12" i="4"/>
  <c r="D12" i="4"/>
  <c r="F20" i="4" l="1"/>
  <c r="G20" i="4"/>
  <c r="F35" i="4"/>
  <c r="G35" i="4"/>
  <c r="D36" i="4"/>
  <c r="D37" i="4"/>
  <c r="E35" i="4"/>
  <c r="D35" i="4" l="1"/>
  <c r="D13" i="4"/>
  <c r="D20" i="4"/>
  <c r="C19" i="4"/>
  <c r="C59" i="4"/>
  <c r="C58" i="4"/>
  <c r="C7" i="4"/>
  <c r="C44" i="4"/>
  <c r="C45" i="4"/>
  <c r="C46" i="4"/>
  <c r="C47" i="4"/>
  <c r="C48" i="4"/>
  <c r="C49" i="4"/>
  <c r="C50" i="4"/>
  <c r="C51" i="4"/>
  <c r="C52" i="4"/>
  <c r="C43" i="4"/>
  <c r="C22" i="4"/>
  <c r="C23" i="4"/>
  <c r="C24" i="4"/>
  <c r="C26" i="4"/>
  <c r="C27" i="4"/>
  <c r="C28" i="4"/>
  <c r="C29" i="4"/>
  <c r="C30" i="4"/>
  <c r="C21" i="4"/>
  <c r="E42" i="4"/>
  <c r="F42" i="4"/>
  <c r="G42" i="4"/>
  <c r="D42" i="4"/>
  <c r="C40" i="4" l="1"/>
  <c r="E33" i="4"/>
  <c r="E20" i="4"/>
  <c r="C20" i="4" s="1"/>
  <c r="C37" i="4"/>
  <c r="C38" i="4"/>
  <c r="C60" i="4"/>
  <c r="C8" i="4"/>
  <c r="C39" i="4"/>
  <c r="D33" i="4"/>
  <c r="C36" i="4"/>
  <c r="C35" i="4"/>
  <c r="C42" i="4"/>
  <c r="C41" i="4"/>
  <c r="C16" i="4"/>
  <c r="D11" i="4"/>
  <c r="C25" i="4"/>
  <c r="E11" i="4"/>
  <c r="C15" i="4"/>
  <c r="C14" i="4"/>
  <c r="C18" i="4"/>
  <c r="C17" i="4"/>
  <c r="C12" i="4"/>
  <c r="E32" i="4" l="1"/>
  <c r="E56" i="4" s="1"/>
  <c r="E10" i="4"/>
  <c r="E55" i="4" s="1"/>
  <c r="F33" i="4"/>
  <c r="D32" i="4"/>
  <c r="D56" i="4" s="1"/>
  <c r="G33" i="4"/>
  <c r="C34" i="4"/>
  <c r="G11" i="4"/>
  <c r="G10" i="4" s="1"/>
  <c r="G55" i="4" s="1"/>
  <c r="C13" i="4"/>
  <c r="F11" i="4"/>
  <c r="D10" i="4"/>
  <c r="D55" i="4" s="1"/>
  <c r="G32" i="4" l="1"/>
  <c r="G56" i="4" s="1"/>
  <c r="F32" i="4"/>
  <c r="F56" i="4" s="1"/>
  <c r="F10" i="4"/>
  <c r="F55" i="4" s="1"/>
  <c r="C55" i="4" s="1"/>
  <c r="C11" i="4"/>
  <c r="C33" i="4"/>
  <c r="C56" i="4" l="1"/>
  <c r="C32" i="4"/>
  <c r="C10" i="4"/>
</calcChain>
</file>

<file path=xl/sharedStrings.xml><?xml version="1.0" encoding="utf-8"?>
<sst xmlns="http://schemas.openxmlformats.org/spreadsheetml/2006/main" count="66" uniqueCount="44">
  <si>
    <t>№ п/п</t>
  </si>
  <si>
    <t>Наименование показателя</t>
  </si>
  <si>
    <t>Всего</t>
  </si>
  <si>
    <t>ВН</t>
  </si>
  <si>
    <t>СН1</t>
  </si>
  <si>
    <t>СН2</t>
  </si>
  <si>
    <t>НН</t>
  </si>
  <si>
    <t>То же в %</t>
  </si>
  <si>
    <t>1.</t>
  </si>
  <si>
    <t>2.</t>
  </si>
  <si>
    <t xml:space="preserve"> Электрическая энергия, тыс.кВт.ч</t>
  </si>
  <si>
    <t xml:space="preserve"> Мощность, МВт</t>
  </si>
  <si>
    <t>Потери электроэнергии в сетях</t>
  </si>
  <si>
    <t>Отпуск электроэнергии в сеть</t>
  </si>
  <si>
    <t>Отпуск электроэнергии из сети</t>
  </si>
  <si>
    <t>3.</t>
  </si>
  <si>
    <t>КЖД РЖД СП Энергосбыт</t>
  </si>
  <si>
    <t>Прочие потребители</t>
  </si>
  <si>
    <t>Сетевые организации</t>
  </si>
  <si>
    <t>ФГУ ГНП РКЦ ЦСКБ-Прогресс</t>
  </si>
  <si>
    <t>ООО "ТольяттиЭнергоСбыт"</t>
  </si>
  <si>
    <t>ЗАО "Самарская Сетевая Компания"</t>
  </si>
  <si>
    <t>Объем переданной электроэнергии</t>
  </si>
  <si>
    <t>МУП "Похвистневоэнерго"</t>
  </si>
  <si>
    <t>4.</t>
  </si>
  <si>
    <t>4.1</t>
  </si>
  <si>
    <t>Население в том числе</t>
  </si>
  <si>
    <t>население село</t>
  </si>
  <si>
    <t>население город</t>
  </si>
  <si>
    <t>ООО "Русэнергоресурс"</t>
  </si>
  <si>
    <t>ООО РН-Энерго</t>
  </si>
  <si>
    <t>ООО " Сетевая компания"</t>
  </si>
  <si>
    <t>ООО Транснефтьэлектросетьсервис</t>
  </si>
  <si>
    <t>ООО "Транснефтьэлектросетьсервис"</t>
  </si>
  <si>
    <t>ООО "СамараСеть"</t>
  </si>
  <si>
    <t>ООО "РУСЭНЕРГОСБЫТ"</t>
  </si>
  <si>
    <t>АО "РКЦ "Прогресс"</t>
  </si>
  <si>
    <t>ООО"Энергосервис"</t>
  </si>
  <si>
    <t>Баланс электроэнергии на 2018 год</t>
  </si>
  <si>
    <t>ПАО "СамараЭнерго"</t>
  </si>
  <si>
    <t>АО "Похвистневоэнерго"</t>
  </si>
  <si>
    <t>АО "Самарская Сетевая Компания"</t>
  </si>
  <si>
    <t>ПАО "МРСК Волги"</t>
  </si>
  <si>
    <t>ООО "Энергохолдинг"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</si>
</sst>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"/>
    <numFmt numFmtId="165" formatCode="#,##0.0000"/>
    <numFmt numFmtId="166" formatCode="0.000"/>
  </numFmts>
  <fonts count="12" x14ac:knownFonts="1">
    <font>
      <sz val="10"/>
      <name val="Arial Cyr"/>
      <charset val="204"/>
    </font>
    <font>
      <sz val="10"/>
      <name val="Arial Cyr"/>
      <charset val="204"/>
    </font>
    <font>
      <sz val="9"/>
      <name val="Tahoma"/>
      <family val="2"/>
      <charset val="204"/>
    </font>
    <font>
      <sz val="10"/>
      <name val="Arial"/>
      <family val="2"/>
      <charset val="204"/>
    </font>
    <font>
      <b/>
      <sz val="9"/>
      <name val="Tahoma"/>
      <family val="2"/>
      <charset val="204"/>
    </font>
    <font>
      <b/>
      <sz val="10"/>
      <name val="Arial"/>
      <family val="2"/>
      <charset val="204"/>
    </font>
    <font>
      <i/>
      <sz val="9"/>
      <name val="Arial Cyr"/>
      <charset val="204"/>
    </font>
    <font>
      <i/>
      <sz val="9"/>
      <name val="Arial"/>
      <family val="2"/>
      <charset val="204"/>
    </font>
    <font>
      <b/>
      <sz val="10"/>
      <name val="Arial Cyr"/>
      <charset val="204"/>
    </font>
    <font>
      <sz val="8"/>
      <name val="Arial"/>
      <family val="2"/>
      <charset val="204"/>
    </font>
    <font>
      <i/>
      <sz val="8"/>
      <name val="Arial Cyr"/>
      <charset val="204"/>
    </font>
    <font>
      <i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1" applyBorder="0">
      <alignment horizontal="center" vertical="center" wrapText="1"/>
    </xf>
    <xf numFmtId="49" fontId="2" fillId="0" borderId="0" applyBorder="0">
      <alignment vertical="top"/>
    </xf>
    <xf numFmtId="0" fontId="3" fillId="0" borderId="0"/>
  </cellStyleXfs>
  <cellXfs count="43">
    <xf numFmtId="0" fontId="0" fillId="0" borderId="0" xfId="0"/>
    <xf numFmtId="0" fontId="3" fillId="0" borderId="0" xfId="3" applyFont="1" applyFill="1" applyBorder="1" applyAlignment="1" applyProtection="1">
      <alignment vertical="center"/>
    </xf>
    <xf numFmtId="0" fontId="3" fillId="0" borderId="0" xfId="0" applyFont="1" applyFill="1"/>
    <xf numFmtId="0" fontId="3" fillId="0" borderId="0" xfId="3" applyFont="1" applyFill="1" applyBorder="1" applyAlignment="1" applyProtection="1">
      <alignment horizontal="center" vertical="center"/>
    </xf>
    <xf numFmtId="49" fontId="5" fillId="0" borderId="0" xfId="2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/>
    <xf numFmtId="49" fontId="5" fillId="0" borderId="2" xfId="3" applyNumberFormat="1" applyFont="1" applyFill="1" applyBorder="1" applyAlignment="1" applyProtection="1">
      <alignment horizontal="center" vertical="center"/>
    </xf>
    <xf numFmtId="0" fontId="3" fillId="0" borderId="0" xfId="3" applyFont="1" applyFill="1" applyAlignment="1" applyProtection="1">
      <alignment vertical="center"/>
    </xf>
    <xf numFmtId="49" fontId="3" fillId="0" borderId="2" xfId="3" applyNumberFormat="1" applyFont="1" applyFill="1" applyBorder="1" applyAlignment="1" applyProtection="1">
      <alignment horizontal="center" vertical="center"/>
    </xf>
    <xf numFmtId="0" fontId="3" fillId="0" borderId="0" xfId="3" applyFont="1" applyFill="1" applyAlignment="1" applyProtection="1">
      <alignment horizontal="center" vertical="center"/>
    </xf>
    <xf numFmtId="49" fontId="8" fillId="0" borderId="2" xfId="3" applyNumberFormat="1" applyFont="1" applyFill="1" applyBorder="1" applyAlignment="1" applyProtection="1">
      <alignment horizontal="center" vertical="center"/>
    </xf>
    <xf numFmtId="0" fontId="8" fillId="0" borderId="0" xfId="0" applyFont="1" applyFill="1"/>
    <xf numFmtId="49" fontId="1" fillId="0" borderId="2" xfId="3" applyNumberFormat="1" applyFont="1" applyFill="1" applyBorder="1" applyAlignment="1" applyProtection="1">
      <alignment horizontal="center" vertical="center"/>
    </xf>
    <xf numFmtId="0" fontId="1" fillId="0" borderId="0" xfId="0" applyFont="1" applyFill="1"/>
    <xf numFmtId="0" fontId="3" fillId="2" borderId="2" xfId="3" applyFont="1" applyFill="1" applyBorder="1" applyAlignment="1" applyProtection="1">
      <alignment horizontal="left" vertical="center" wrapText="1"/>
    </xf>
    <xf numFmtId="0" fontId="5" fillId="2" borderId="2" xfId="3" applyFont="1" applyFill="1" applyBorder="1" applyAlignment="1" applyProtection="1">
      <alignment horizontal="left" vertical="center" wrapText="1"/>
    </xf>
    <xf numFmtId="0" fontId="6" fillId="2" borderId="2" xfId="3" applyFont="1" applyFill="1" applyBorder="1" applyAlignment="1" applyProtection="1">
      <alignment horizontal="left" vertical="center" wrapText="1"/>
    </xf>
    <xf numFmtId="0" fontId="3" fillId="2" borderId="2" xfId="3" applyFont="1" applyFill="1" applyBorder="1" applyAlignment="1" applyProtection="1">
      <alignment horizontal="left" vertical="center" wrapText="1" indent="2"/>
    </xf>
    <xf numFmtId="4" fontId="3" fillId="2" borderId="2" xfId="0" applyNumberFormat="1" applyFont="1" applyFill="1" applyBorder="1" applyAlignment="1" applyProtection="1">
      <alignment horizontal="right" vertical="center"/>
      <protection locked="0"/>
    </xf>
    <xf numFmtId="165" fontId="3" fillId="2" borderId="2" xfId="0" applyNumberFormat="1" applyFont="1" applyFill="1" applyBorder="1" applyAlignment="1" applyProtection="1">
      <alignment horizontal="right" vertical="center"/>
      <protection locked="0"/>
    </xf>
    <xf numFmtId="166" fontId="3" fillId="0" borderId="0" xfId="3" applyNumberFormat="1" applyFont="1" applyFill="1" applyAlignment="1" applyProtection="1">
      <alignment vertical="center"/>
    </xf>
    <xf numFmtId="165" fontId="5" fillId="2" borderId="2" xfId="0" applyNumberFormat="1" applyFont="1" applyFill="1" applyBorder="1" applyAlignment="1" applyProtection="1">
      <alignment horizontal="right" vertical="center"/>
      <protection locked="0"/>
    </xf>
    <xf numFmtId="165" fontId="7" fillId="2" borderId="2" xfId="0" applyNumberFormat="1" applyFont="1" applyFill="1" applyBorder="1" applyAlignment="1" applyProtection="1">
      <alignment horizontal="right" vertical="center"/>
      <protection locked="0"/>
    </xf>
    <xf numFmtId="165" fontId="8" fillId="2" borderId="2" xfId="0" applyNumberFormat="1" applyFont="1" applyFill="1" applyBorder="1"/>
    <xf numFmtId="165" fontId="7" fillId="2" borderId="2" xfId="0" applyNumberFormat="1" applyFont="1" applyFill="1" applyBorder="1"/>
    <xf numFmtId="165" fontId="7" fillId="0" borderId="2" xfId="0" applyNumberFormat="1" applyFont="1" applyFill="1" applyBorder="1" applyAlignment="1" applyProtection="1">
      <alignment horizontal="right" vertical="center"/>
      <protection locked="0"/>
    </xf>
    <xf numFmtId="165" fontId="5" fillId="0" borderId="0" xfId="0" applyNumberFormat="1" applyFont="1" applyFill="1"/>
    <xf numFmtId="165" fontId="3" fillId="0" borderId="0" xfId="0" applyNumberFormat="1" applyFont="1" applyFill="1"/>
    <xf numFmtId="49" fontId="9" fillId="0" borderId="2" xfId="3" applyNumberFormat="1" applyFont="1" applyFill="1" applyBorder="1" applyAlignment="1" applyProtection="1">
      <alignment horizontal="center" vertical="center"/>
    </xf>
    <xf numFmtId="0" fontId="10" fillId="2" borderId="2" xfId="3" applyFont="1" applyFill="1" applyBorder="1" applyAlignment="1" applyProtection="1">
      <alignment horizontal="left" vertical="center" wrapText="1"/>
    </xf>
    <xf numFmtId="165" fontId="11" fillId="2" borderId="2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Fill="1"/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2" xfId="3" applyFont="1" applyFill="1" applyBorder="1" applyAlignment="1" applyProtection="1">
      <alignment horizontal="center" vertical="center" wrapText="1"/>
    </xf>
    <xf numFmtId="0" fontId="5" fillId="2" borderId="2" xfId="3" applyFont="1" applyFill="1" applyBorder="1" applyAlignment="1" applyProtection="1">
      <alignment horizontal="center" vertical="center" wrapText="1"/>
    </xf>
    <xf numFmtId="0" fontId="8" fillId="2" borderId="2" xfId="3" applyFont="1" applyFill="1" applyBorder="1" applyAlignment="1" applyProtection="1">
      <alignment horizontal="center" vertical="center" wrapText="1"/>
    </xf>
    <xf numFmtId="0" fontId="5" fillId="0" borderId="0" xfId="3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1" fillId="2" borderId="2" xfId="3" applyFont="1" applyFill="1" applyBorder="1" applyAlignment="1" applyProtection="1">
      <alignment horizontal="left" vertical="center" wrapText="1"/>
    </xf>
    <xf numFmtId="165" fontId="1" fillId="2" borderId="2" xfId="0" applyNumberFormat="1" applyFont="1" applyFill="1" applyBorder="1" applyAlignment="1" applyProtection="1">
      <alignment horizontal="right" vertical="center"/>
      <protection locked="0"/>
    </xf>
    <xf numFmtId="164" fontId="1" fillId="2" borderId="2" xfId="0" applyNumberFormat="1" applyFont="1" applyFill="1" applyBorder="1" applyAlignment="1" applyProtection="1">
      <alignment horizontal="right" vertical="center"/>
      <protection locked="0"/>
    </xf>
    <xf numFmtId="4" fontId="1" fillId="2" borderId="2" xfId="0" applyNumberFormat="1" applyFont="1" applyFill="1" applyBorder="1" applyAlignment="1" applyProtection="1">
      <alignment horizontal="right" vertical="center"/>
      <protection locked="0"/>
    </xf>
  </cellXfs>
  <cellStyles count="4">
    <cellStyle name="ЗаголовокСтолбца" xfId="1"/>
    <cellStyle name="Обычный" xfId="0" builtinId="0"/>
    <cellStyle name="Обычный_20E2" xfId="2"/>
    <cellStyle name="Обычный_PREDEL.2008.UNKNOWN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69;&#1050;-&#1055;&#1056;&#1048;&#1051;&#1054;&#1046;&#1045;&#1053;&#1048;&#1045;%203%202018%20&#1057;&#1053;&#104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86;&#1088;&#1084;&#1072;%2046&#1069;/46EP.STX(v1.0)%202018%20&#1043;&#1054;&#1044;%20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Февраль"/>
      <sheetName val="Март"/>
      <sheetName val="Апрель"/>
      <sheetName val="Май"/>
      <sheetName val="Июнь"/>
      <sheetName val="Июль "/>
      <sheetName val="Август"/>
      <sheetName val="Сентябрь"/>
      <sheetName val="Октябрь"/>
      <sheetName val="Ноябрь"/>
      <sheetName val="Декабрь"/>
    </sheetNames>
    <sheetDataSet>
      <sheetData sheetId="0">
        <row r="16">
          <cell r="C16">
            <v>687.6</v>
          </cell>
          <cell r="F16">
            <v>333.68799999999999</v>
          </cell>
          <cell r="I16">
            <v>1643.7760000000001</v>
          </cell>
          <cell r="L16">
            <v>17.427</v>
          </cell>
        </row>
        <row r="17">
          <cell r="C17">
            <v>2063.6880000000001</v>
          </cell>
          <cell r="I17">
            <v>295.91699999999997</v>
          </cell>
        </row>
        <row r="19">
          <cell r="C19">
            <v>173.71</v>
          </cell>
          <cell r="F19">
            <v>393.58100000000002</v>
          </cell>
          <cell r="I19">
            <v>1113.9649999999999</v>
          </cell>
          <cell r="L19">
            <v>25.053000000000001</v>
          </cell>
        </row>
        <row r="23">
          <cell r="I23">
            <v>0.124</v>
          </cell>
        </row>
        <row r="28">
          <cell r="C28">
            <v>367.20699999999999</v>
          </cell>
          <cell r="I28">
            <v>10.843</v>
          </cell>
        </row>
        <row r="29">
          <cell r="F29">
            <v>46.91</v>
          </cell>
        </row>
      </sheetData>
      <sheetData sheetId="1">
        <row r="16">
          <cell r="C16">
            <v>680.4</v>
          </cell>
          <cell r="F16">
            <v>227.185</v>
          </cell>
          <cell r="I16">
            <v>1758.674</v>
          </cell>
          <cell r="L16">
            <v>11.081</v>
          </cell>
        </row>
        <row r="17">
          <cell r="C17">
            <v>1849.98</v>
          </cell>
          <cell r="I17">
            <v>259.29899999999998</v>
          </cell>
        </row>
        <row r="19">
          <cell r="C19">
            <v>158.36600000000001</v>
          </cell>
          <cell r="F19">
            <v>512.35599999999999</v>
          </cell>
          <cell r="I19">
            <v>882.452</v>
          </cell>
          <cell r="L19">
            <v>23.318999999999999</v>
          </cell>
        </row>
        <row r="23">
          <cell r="I23">
            <v>0.17299999999999999</v>
          </cell>
        </row>
        <row r="28">
          <cell r="C28">
            <v>334.91800000000001</v>
          </cell>
          <cell r="I28">
            <v>8.98</v>
          </cell>
        </row>
        <row r="29">
          <cell r="F29">
            <v>247.36799999999999</v>
          </cell>
        </row>
      </sheetData>
      <sheetData sheetId="2">
        <row r="16">
          <cell r="C16">
            <v>633.6</v>
          </cell>
          <cell r="F16">
            <v>191.75200000000001</v>
          </cell>
          <cell r="I16">
            <v>1481.4369999999999</v>
          </cell>
          <cell r="L16">
            <v>8.66</v>
          </cell>
        </row>
        <row r="17">
          <cell r="C17">
            <v>1995.9</v>
          </cell>
          <cell r="I17">
            <v>269.14299999999997</v>
          </cell>
        </row>
        <row r="19">
          <cell r="C19">
            <v>172.547</v>
          </cell>
          <cell r="F19">
            <v>450.113</v>
          </cell>
          <cell r="I19">
            <v>1056.367</v>
          </cell>
          <cell r="L19">
            <v>21.445</v>
          </cell>
        </row>
        <row r="23">
          <cell r="I23">
            <v>0.12</v>
          </cell>
        </row>
        <row r="28">
          <cell r="C28">
            <v>340.221</v>
          </cell>
          <cell r="I28">
            <v>10.757999999999999</v>
          </cell>
        </row>
        <row r="29">
          <cell r="F29">
            <v>44.188000000000002</v>
          </cell>
        </row>
      </sheetData>
      <sheetData sheetId="3">
        <row r="16">
          <cell r="C16">
            <v>633.6</v>
          </cell>
          <cell r="F16">
            <v>195.28800000000001</v>
          </cell>
          <cell r="I16">
            <v>1147.627</v>
          </cell>
          <cell r="L16">
            <v>6.2809999999999997</v>
          </cell>
        </row>
        <row r="17">
          <cell r="C17">
            <v>1892.1</v>
          </cell>
          <cell r="I17">
            <v>200.83199999999999</v>
          </cell>
        </row>
        <row r="19">
          <cell r="C19">
            <v>164.82</v>
          </cell>
          <cell r="F19">
            <v>309.37700000000001</v>
          </cell>
          <cell r="I19">
            <v>1038.242</v>
          </cell>
          <cell r="L19">
            <v>19.241</v>
          </cell>
        </row>
        <row r="23">
          <cell r="I23">
            <v>0.14000000000000001</v>
          </cell>
        </row>
        <row r="28">
          <cell r="C28">
            <v>343.24700000000001</v>
          </cell>
          <cell r="I28">
            <v>4.6630000000000003</v>
          </cell>
        </row>
        <row r="29">
          <cell r="F29">
            <v>21.690999999999999</v>
          </cell>
        </row>
      </sheetData>
      <sheetData sheetId="4">
        <row r="16">
          <cell r="C16">
            <v>619.20000000000005</v>
          </cell>
          <cell r="F16">
            <v>191.99700000000001</v>
          </cell>
          <cell r="I16">
            <v>791.00800000000004</v>
          </cell>
          <cell r="L16">
            <v>3.61</v>
          </cell>
        </row>
        <row r="17">
          <cell r="C17">
            <v>1434.732</v>
          </cell>
          <cell r="I17">
            <v>110.232</v>
          </cell>
        </row>
        <row r="19">
          <cell r="C19">
            <v>168.42699999999999</v>
          </cell>
          <cell r="F19">
            <v>606.86500000000001</v>
          </cell>
          <cell r="I19">
            <v>663.39499999999998</v>
          </cell>
          <cell r="L19">
            <v>12.24</v>
          </cell>
        </row>
        <row r="23">
          <cell r="I23">
            <v>0.112</v>
          </cell>
        </row>
        <row r="28">
          <cell r="C28">
            <v>384.88099999999997</v>
          </cell>
          <cell r="I28">
            <v>1.488</v>
          </cell>
        </row>
        <row r="29">
          <cell r="F29">
            <v>19.082000000000001</v>
          </cell>
        </row>
      </sheetData>
      <sheetData sheetId="5">
        <row r="16">
          <cell r="C16">
            <v>637.20000000000005</v>
          </cell>
          <cell r="F16">
            <v>123.52800000000001</v>
          </cell>
          <cell r="I16">
            <v>767.77800000000002</v>
          </cell>
          <cell r="L16">
            <v>2.5209999999999999</v>
          </cell>
        </row>
        <row r="17">
          <cell r="C17">
            <v>2003.46</v>
          </cell>
          <cell r="I17">
            <v>163.77500000000001</v>
          </cell>
        </row>
        <row r="19">
          <cell r="C19">
            <v>171.88</v>
          </cell>
          <cell r="F19">
            <v>234.851</v>
          </cell>
          <cell r="I19">
            <v>1106.8209999999999</v>
          </cell>
          <cell r="L19">
            <v>10.244999999999999</v>
          </cell>
        </row>
        <row r="23">
          <cell r="I23">
            <v>5.7000000000000002E-2</v>
          </cell>
        </row>
        <row r="28">
          <cell r="C28">
            <v>355.89100000000002</v>
          </cell>
          <cell r="I28">
            <v>0.61099999999999999</v>
          </cell>
        </row>
        <row r="29">
          <cell r="F29">
            <v>45.860999999999997</v>
          </cell>
        </row>
      </sheetData>
      <sheetData sheetId="6">
        <row r="16">
          <cell r="C16">
            <v>608.4</v>
          </cell>
          <cell r="F16">
            <v>166.565</v>
          </cell>
          <cell r="I16">
            <v>705.97400000000005</v>
          </cell>
          <cell r="L16">
            <v>2.3940000000000001</v>
          </cell>
        </row>
        <row r="17">
          <cell r="C17">
            <v>2069.172</v>
          </cell>
          <cell r="I17">
            <v>178.86799999999999</v>
          </cell>
        </row>
        <row r="19">
          <cell r="C19">
            <v>168.24700000000001</v>
          </cell>
          <cell r="F19">
            <v>259.62</v>
          </cell>
          <cell r="I19">
            <v>1135.143</v>
          </cell>
          <cell r="L19">
            <v>11.619</v>
          </cell>
        </row>
        <row r="23">
          <cell r="I23">
            <v>0</v>
          </cell>
        </row>
        <row r="28">
          <cell r="C28">
            <v>335.89600000000002</v>
          </cell>
          <cell r="I28">
            <v>0.621</v>
          </cell>
        </row>
        <row r="29">
          <cell r="F29">
            <v>20.594999999999999</v>
          </cell>
        </row>
      </sheetData>
      <sheetData sheetId="7">
        <row r="16">
          <cell r="C16">
            <v>658.8</v>
          </cell>
          <cell r="F16">
            <v>194.17400000000001</v>
          </cell>
          <cell r="I16">
            <v>752.37099999999998</v>
          </cell>
          <cell r="L16">
            <v>2.698</v>
          </cell>
        </row>
        <row r="17">
          <cell r="C17">
            <v>2082.6120000000001</v>
          </cell>
          <cell r="I17">
            <v>198.22499999999999</v>
          </cell>
        </row>
        <row r="19">
          <cell r="C19">
            <v>139.19999999999999</v>
          </cell>
          <cell r="F19">
            <v>252.71799999999999</v>
          </cell>
          <cell r="I19">
            <v>1112.354</v>
          </cell>
          <cell r="L19">
            <v>11.106</v>
          </cell>
        </row>
        <row r="23">
          <cell r="I23">
            <v>0</v>
          </cell>
        </row>
        <row r="28">
          <cell r="C28">
            <v>318.89</v>
          </cell>
          <cell r="I28">
            <v>0.66700000000000004</v>
          </cell>
        </row>
        <row r="29">
          <cell r="F29">
            <v>18.88</v>
          </cell>
        </row>
      </sheetData>
      <sheetData sheetId="8">
        <row r="16">
          <cell r="C16">
            <v>623.17200000000003</v>
          </cell>
          <cell r="F16">
            <v>199.06100000000001</v>
          </cell>
          <cell r="I16">
            <v>724.94399999999996</v>
          </cell>
          <cell r="L16">
            <v>2.7930000000000001</v>
          </cell>
        </row>
        <row r="17">
          <cell r="C17">
            <v>2093.2440000000001</v>
          </cell>
          <cell r="I17">
            <v>147.21600000000001</v>
          </cell>
        </row>
        <row r="19">
          <cell r="C19">
            <v>38.4</v>
          </cell>
          <cell r="F19">
            <v>221.52199999999999</v>
          </cell>
          <cell r="I19">
            <v>1069.8810000000001</v>
          </cell>
          <cell r="L19">
            <v>9.9830000000000005</v>
          </cell>
        </row>
        <row r="23">
          <cell r="I23">
            <v>7.0000000000000007E-2</v>
          </cell>
        </row>
        <row r="28">
          <cell r="C28">
            <v>372.40800000000002</v>
          </cell>
          <cell r="I28">
            <v>1.1220000000000001</v>
          </cell>
        </row>
        <row r="29">
          <cell r="F29">
            <v>33.917000000000002</v>
          </cell>
        </row>
      </sheetData>
      <sheetData sheetId="9">
        <row r="16">
          <cell r="C16">
            <v>612</v>
          </cell>
          <cell r="F16">
            <v>229.02199999999999</v>
          </cell>
          <cell r="I16">
            <v>1001.694</v>
          </cell>
          <cell r="L16">
            <v>5.8849999999999998</v>
          </cell>
        </row>
        <row r="17">
          <cell r="C17">
            <v>2130.828</v>
          </cell>
          <cell r="I17">
            <v>218.547</v>
          </cell>
        </row>
        <row r="19">
          <cell r="C19">
            <v>80.400000000000006</v>
          </cell>
          <cell r="F19">
            <v>279.78699999999998</v>
          </cell>
          <cell r="I19">
            <v>1114.346</v>
          </cell>
          <cell r="L19">
            <v>15.038</v>
          </cell>
        </row>
        <row r="23">
          <cell r="I23">
            <v>0.11600000000000001</v>
          </cell>
        </row>
        <row r="28">
          <cell r="C28">
            <v>411.024</v>
          </cell>
          <cell r="I28">
            <v>0.998</v>
          </cell>
        </row>
        <row r="29">
          <cell r="F29">
            <v>1027.8440000000001</v>
          </cell>
        </row>
      </sheetData>
      <sheetData sheetId="10">
        <row r="16">
          <cell r="C16">
            <v>669.6</v>
          </cell>
          <cell r="F16">
            <v>298.714</v>
          </cell>
          <cell r="I16">
            <v>1310.6510000000001</v>
          </cell>
          <cell r="L16">
            <v>9.6639999999999997</v>
          </cell>
        </row>
        <row r="17">
          <cell r="C17">
            <v>1953.9</v>
          </cell>
          <cell r="I17">
            <v>293.44</v>
          </cell>
        </row>
        <row r="19">
          <cell r="C19">
            <v>146.4</v>
          </cell>
          <cell r="F19">
            <v>399.48599999999999</v>
          </cell>
          <cell r="I19">
            <v>1205.1990000000001</v>
          </cell>
          <cell r="L19">
            <v>21.986000000000001</v>
          </cell>
        </row>
        <row r="23">
          <cell r="I23">
            <v>0.12</v>
          </cell>
        </row>
        <row r="28">
          <cell r="C28">
            <v>399.28899999999999</v>
          </cell>
          <cell r="I28">
            <v>13.055</v>
          </cell>
        </row>
        <row r="29">
          <cell r="F29">
            <v>1635.6310000000001</v>
          </cell>
        </row>
      </sheetData>
      <sheetData sheetId="11">
        <row r="16">
          <cell r="C16">
            <v>626.4</v>
          </cell>
          <cell r="F16">
            <v>263.56599999999997</v>
          </cell>
          <cell r="I16">
            <v>1313.5409999999999</v>
          </cell>
          <cell r="L16">
            <v>10.987</v>
          </cell>
        </row>
        <row r="17">
          <cell r="C17">
            <v>2062.248</v>
          </cell>
          <cell r="I17">
            <v>285.55700000000002</v>
          </cell>
        </row>
        <row r="19">
          <cell r="C19">
            <v>147.6</v>
          </cell>
          <cell r="F19">
            <v>456.64100000000002</v>
          </cell>
          <cell r="I19">
            <v>1143.0809999999999</v>
          </cell>
          <cell r="L19">
            <v>21.763999999999999</v>
          </cell>
        </row>
        <row r="23">
          <cell r="I23">
            <v>0.159</v>
          </cell>
        </row>
        <row r="28">
          <cell r="C28">
            <v>416.46</v>
          </cell>
          <cell r="I28">
            <v>10.811</v>
          </cell>
        </row>
        <row r="29">
          <cell r="F29">
            <v>1449.7929999999999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 refreshError="1"/>
      <sheetData sheetId="1" refreshError="1"/>
      <sheetData sheetId="2" refreshError="1"/>
      <sheetData sheetId="3">
        <row r="44">
          <cell r="H44">
            <v>123547.46448359999</v>
          </cell>
          <cell r="I44">
            <v>1045.1100000000001</v>
          </cell>
        </row>
        <row r="45">
          <cell r="H45">
            <v>31962.630999999998</v>
          </cell>
          <cell r="I45">
            <v>65310.223999999995</v>
          </cell>
          <cell r="J45">
            <v>29316.431999999997</v>
          </cell>
        </row>
        <row r="46">
          <cell r="J46">
            <v>201.58299999999997</v>
          </cell>
        </row>
        <row r="47">
          <cell r="I47">
            <v>372.90489999999988</v>
          </cell>
        </row>
        <row r="48">
          <cell r="I48">
            <v>476.75399999999996</v>
          </cell>
        </row>
        <row r="49">
          <cell r="J49">
            <v>986.97500000000002</v>
          </cell>
        </row>
        <row r="50">
          <cell r="H50">
            <v>4113.1379999999999</v>
          </cell>
        </row>
        <row r="51">
          <cell r="I51">
            <v>12.069000000000001</v>
          </cell>
        </row>
        <row r="52">
          <cell r="J52">
            <v>207.45600000000002</v>
          </cell>
        </row>
        <row r="58">
          <cell r="H58">
            <v>17082.574000000001</v>
          </cell>
          <cell r="I58">
            <v>391.524</v>
          </cell>
          <cell r="J58">
            <v>68.622</v>
          </cell>
          <cell r="K58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abSelected="1" zoomScale="85" zoomScaleNormal="85" zoomScaleSheetLayoutView="100" workbookViewId="0">
      <selection activeCell="M36" sqref="M36"/>
    </sheetView>
  </sheetViews>
  <sheetFormatPr defaultRowHeight="12.75" x14ac:dyDescent="0.2"/>
  <cols>
    <col min="1" max="1" width="4" style="9" customWidth="1"/>
    <col min="2" max="2" width="35.42578125" style="7" customWidth="1"/>
    <col min="3" max="3" width="15.5703125" style="7" bestFit="1" customWidth="1"/>
    <col min="4" max="4" width="15.28515625" style="7" bestFit="1" customWidth="1"/>
    <col min="5" max="5" width="15.28515625" style="7" customWidth="1"/>
    <col min="6" max="6" width="14.28515625" style="7" customWidth="1"/>
    <col min="7" max="7" width="10.42578125" style="7" bestFit="1" customWidth="1"/>
    <col min="8" max="8" width="13.42578125" style="2" customWidth="1"/>
    <col min="9" max="9" width="9.140625" style="2"/>
    <col min="10" max="10" width="10.140625" style="2" bestFit="1" customWidth="1"/>
    <col min="11" max="16384" width="9.140625" style="2"/>
  </cols>
  <sheetData>
    <row r="1" spans="1:10" x14ac:dyDescent="0.2">
      <c r="A1" s="36" t="s">
        <v>38</v>
      </c>
      <c r="B1" s="36"/>
      <c r="C1" s="36"/>
      <c r="D1" s="36"/>
      <c r="E1" s="36"/>
      <c r="F1" s="36"/>
      <c r="G1" s="36"/>
    </row>
    <row r="2" spans="1:10" x14ac:dyDescent="0.2">
      <c r="A2" s="3"/>
      <c r="B2" s="38"/>
      <c r="C2" s="38"/>
      <c r="D2" s="38"/>
      <c r="E2" s="4"/>
      <c r="F2" s="4"/>
      <c r="G2" s="4"/>
    </row>
    <row r="3" spans="1:10" s="5" customFormat="1" x14ac:dyDescent="0.2">
      <c r="A3" s="37" t="s">
        <v>0</v>
      </c>
      <c r="B3" s="37" t="s">
        <v>1</v>
      </c>
      <c r="C3" s="37" t="s">
        <v>2</v>
      </c>
      <c r="D3" s="37" t="s">
        <v>3</v>
      </c>
      <c r="E3" s="37" t="s">
        <v>4</v>
      </c>
      <c r="F3" s="37" t="s">
        <v>5</v>
      </c>
      <c r="G3" s="37" t="s">
        <v>6</v>
      </c>
    </row>
    <row r="4" spans="1:10" s="5" customFormat="1" x14ac:dyDescent="0.2">
      <c r="A4" s="37"/>
      <c r="B4" s="37"/>
      <c r="C4" s="37"/>
      <c r="D4" s="37"/>
      <c r="E4" s="37"/>
      <c r="F4" s="37"/>
      <c r="G4" s="37"/>
    </row>
    <row r="5" spans="1:10" x14ac:dyDescent="0.2">
      <c r="A5" s="32">
        <v>1</v>
      </c>
      <c r="B5" s="32">
        <v>2</v>
      </c>
      <c r="C5" s="32">
        <v>3</v>
      </c>
      <c r="D5" s="32">
        <v>4</v>
      </c>
      <c r="E5" s="32">
        <v>5</v>
      </c>
      <c r="F5" s="32">
        <v>6</v>
      </c>
      <c r="G5" s="32">
        <v>7</v>
      </c>
    </row>
    <row r="6" spans="1:10" ht="25.5" customHeight="1" x14ac:dyDescent="0.2">
      <c r="A6" s="6" t="s">
        <v>8</v>
      </c>
      <c r="B6" s="33" t="s">
        <v>13</v>
      </c>
      <c r="C6" s="33"/>
      <c r="D6" s="33"/>
      <c r="E6" s="33"/>
      <c r="F6" s="33"/>
      <c r="G6" s="33"/>
    </row>
    <row r="7" spans="1:10" x14ac:dyDescent="0.2">
      <c r="A7" s="8"/>
      <c r="B7" s="14" t="s">
        <v>10</v>
      </c>
      <c r="C7" s="19">
        <f>D7+E7+F7+G7</f>
        <v>358050.5343836</v>
      </c>
      <c r="D7" s="19">
        <f>D55+D58</f>
        <v>214137.9724836</v>
      </c>
      <c r="E7" s="19">
        <f t="shared" ref="E7:G7" si="0">E55+E58</f>
        <v>82702.70689999999</v>
      </c>
      <c r="F7" s="19">
        <f t="shared" si="0"/>
        <v>60357.736999999994</v>
      </c>
      <c r="G7" s="19">
        <f t="shared" si="0"/>
        <v>852.11799999999994</v>
      </c>
    </row>
    <row r="8" spans="1:10" x14ac:dyDescent="0.2">
      <c r="A8" s="8"/>
      <c r="B8" s="14" t="s">
        <v>11</v>
      </c>
      <c r="C8" s="19">
        <f>D8+E8+F8+G8</f>
        <v>41.199768585730808</v>
      </c>
      <c r="D8" s="19">
        <f>D56+D59</f>
        <v>24.439645979925391</v>
      </c>
      <c r="E8" s="19">
        <f t="shared" ref="E8:G8" si="1">E56+E59</f>
        <v>9.6770309554301139</v>
      </c>
      <c r="F8" s="19">
        <f t="shared" si="1"/>
        <v>6.9475830725421739</v>
      </c>
      <c r="G8" s="19">
        <f t="shared" si="1"/>
        <v>0.13550857783312575</v>
      </c>
    </row>
    <row r="9" spans="1:10" ht="25.5" customHeight="1" x14ac:dyDescent="0.2">
      <c r="A9" s="6" t="s">
        <v>9</v>
      </c>
      <c r="B9" s="34" t="s">
        <v>14</v>
      </c>
      <c r="C9" s="34"/>
      <c r="D9" s="34"/>
      <c r="E9" s="34"/>
      <c r="F9" s="34"/>
      <c r="G9" s="34"/>
    </row>
    <row r="10" spans="1:10" s="5" customFormat="1" x14ac:dyDescent="0.2">
      <c r="A10" s="6"/>
      <c r="B10" s="15" t="s">
        <v>10</v>
      </c>
      <c r="C10" s="21">
        <f>D10+E10+F10+G10</f>
        <v>340507.81438360002</v>
      </c>
      <c r="D10" s="21">
        <f>D11+D20</f>
        <v>197055.3984836</v>
      </c>
      <c r="E10" s="21">
        <f t="shared" ref="E10:G10" si="2">E11+E20</f>
        <v>82311.182899999985</v>
      </c>
      <c r="F10" s="21">
        <f t="shared" si="2"/>
        <v>60289.114999999991</v>
      </c>
      <c r="G10" s="21">
        <f t="shared" si="2"/>
        <v>852.11799999999994</v>
      </c>
      <c r="H10" s="2"/>
    </row>
    <row r="11" spans="1:10" s="5" customFormat="1" x14ac:dyDescent="0.2">
      <c r="A11" s="6"/>
      <c r="B11" s="15" t="s">
        <v>17</v>
      </c>
      <c r="C11" s="21">
        <f>D11+E11+F11+G11</f>
        <v>82955.073000000004</v>
      </c>
      <c r="D11" s="21">
        <f>D12+D13+D16+D17+D18+D19</f>
        <v>37432.165000000001</v>
      </c>
      <c r="E11" s="21">
        <f t="shared" ref="E11:G11" si="3">E12+E13+E16+E17+E18+E19</f>
        <v>15094.121000000001</v>
      </c>
      <c r="F11" s="21">
        <f t="shared" si="3"/>
        <v>29576.669000000002</v>
      </c>
      <c r="G11" s="21">
        <f t="shared" si="3"/>
        <v>852.11799999999994</v>
      </c>
      <c r="I11" s="26"/>
      <c r="J11" s="26"/>
    </row>
    <row r="12" spans="1:10" x14ac:dyDescent="0.2">
      <c r="A12" s="8"/>
      <c r="B12" s="16" t="s">
        <v>39</v>
      </c>
      <c r="C12" s="22">
        <f>D12+E12+F12+G12</f>
        <v>18951.199000000001</v>
      </c>
      <c r="D12" s="22">
        <f>[1]Январь!$C$19+[1]Февраль!$C$19+[1]Март!$C$19+[1]Апрель!$C$19+[1]Май!$C$19+[1]Июнь!$C$19+'[1]Июль '!$C$19+[1]Август!$C$19+[1]Сентябрь!$C$19+[1]Октябрь!$C$19+[1]Ноябрь!$C$19+[1]Декабрь!$C$19</f>
        <v>1729.9970000000003</v>
      </c>
      <c r="E12" s="22">
        <f>[1]Январь!$F$19+[1]Февраль!$F$19+[1]Март!$F$19+[1]Апрель!$F$19+[1]Май!$F$19+[1]Июнь!$F$19+'[1]Июль '!$F$19+[1]Август!$F$19+[1]Сентябрь!$F$19+[1]Октябрь!$F$19+[1]Ноябрь!$F$19+[1]Декабрь!$F$19</f>
        <v>4376.9169999999995</v>
      </c>
      <c r="F12" s="22">
        <f>[1]Январь!$I$19+[1]Февраль!$I$19+[1]Март!$I$19+[1]Апрель!$I$19+[1]Май!$I$19+[1]Июнь!$I$19+'[1]Июль '!$I$19+[1]Август!$I$19+[1]Сентябрь!$I$19+[1]Октябрь!$I$19+[1]Ноябрь!$I$19+[1]Декабрь!$I$19</f>
        <v>12641.246000000001</v>
      </c>
      <c r="G12" s="22">
        <f>[1]Январь!$L$19+[1]Февраль!$L$19+[1]Март!$L$19+[1]Апрель!$L$19+[1]Май!$L$19+[1]Июнь!$L$19+'[1]Июль '!$L$19+[1]Август!$L$19+[1]Сентябрь!$L$19+[1]Октябрь!$L$19+[1]Ноябрь!$L$19+[1]Декабрь!$L$19</f>
        <v>203.03900000000002</v>
      </c>
      <c r="H12" s="5"/>
    </row>
    <row r="13" spans="1:10" x14ac:dyDescent="0.2">
      <c r="A13" s="8"/>
      <c r="B13" s="16" t="s">
        <v>26</v>
      </c>
      <c r="C13" s="22">
        <f t="shared" ref="C13:C19" si="4">D13+E13+F13+G13</f>
        <v>4905.0709999999999</v>
      </c>
      <c r="D13" s="22">
        <f>D14+D15</f>
        <v>0</v>
      </c>
      <c r="E13" s="22">
        <f>E14+E15</f>
        <v>3490.904</v>
      </c>
      <c r="F13" s="22">
        <f t="shared" ref="F13:G13" si="5">F14+F15</f>
        <v>849.08900000000006</v>
      </c>
      <c r="G13" s="22">
        <f t="shared" si="5"/>
        <v>565.07799999999997</v>
      </c>
      <c r="J13" s="27"/>
    </row>
    <row r="14" spans="1:10" s="31" customFormat="1" ht="11.25" x14ac:dyDescent="0.2">
      <c r="A14" s="28"/>
      <c r="B14" s="29" t="s">
        <v>27</v>
      </c>
      <c r="C14" s="30">
        <f t="shared" si="4"/>
        <v>4850.3250000000007</v>
      </c>
      <c r="D14" s="30">
        <v>0</v>
      </c>
      <c r="E14" s="30">
        <v>3490.904</v>
      </c>
      <c r="F14" s="30">
        <v>841.67900000000009</v>
      </c>
      <c r="G14" s="30">
        <v>517.74199999999996</v>
      </c>
    </row>
    <row r="15" spans="1:10" s="31" customFormat="1" ht="11.25" x14ac:dyDescent="0.2">
      <c r="A15" s="28"/>
      <c r="B15" s="29" t="s">
        <v>28</v>
      </c>
      <c r="C15" s="30">
        <f t="shared" si="4"/>
        <v>54.745999999999995</v>
      </c>
      <c r="D15" s="30">
        <v>0</v>
      </c>
      <c r="E15" s="30">
        <v>0</v>
      </c>
      <c r="F15" s="30">
        <v>7.4099999999999993</v>
      </c>
      <c r="G15" s="30">
        <v>47.335999999999999</v>
      </c>
    </row>
    <row r="16" spans="1:10" x14ac:dyDescent="0.2">
      <c r="A16" s="8"/>
      <c r="B16" s="16" t="s">
        <v>20</v>
      </c>
      <c r="C16" s="22">
        <f t="shared" si="4"/>
        <v>1.1910000000000001</v>
      </c>
      <c r="D16" s="22">
        <v>0</v>
      </c>
      <c r="E16" s="22">
        <v>0</v>
      </c>
      <c r="F16" s="22">
        <f>[1]Январь!$I$23+[1]Февраль!$I$23+[1]Март!$I$23+[1]Апрель!$I$23+[1]Май!$I$23+[1]Июнь!$I$23+'[1]Июль '!$I$23+[1]Август!$I$23+[1]Сентябрь!$I$23+[1]Октябрь!$I$23+[1]Ноябрь!$I$23+[1]Декабрь!$I$23</f>
        <v>1.1910000000000001</v>
      </c>
      <c r="G16" s="22">
        <v>0</v>
      </c>
    </row>
    <row r="17" spans="1:9" x14ac:dyDescent="0.2">
      <c r="A17" s="8"/>
      <c r="B17" s="16" t="s">
        <v>29</v>
      </c>
      <c r="C17" s="22">
        <f t="shared" si="4"/>
        <v>4444.9490000000005</v>
      </c>
      <c r="D17" s="22">
        <f>[1]Январь!$C$28+[1]Февраль!$C$28+[1]Март!$C$28+[1]Апрель!$C$28+[1]Май!$C$28+[1]Июнь!$C$28+'[1]Июль '!$C$28+[1]Август!$C$28+[1]Сентябрь!$C$28+[1]Октябрь!$C$28+[1]Ноябрь!$C$28+[1]Декабрь!$C$28</f>
        <v>4380.3320000000003</v>
      </c>
      <c r="E17" s="22">
        <v>0</v>
      </c>
      <c r="F17" s="22">
        <f>[1]Январь!$I$28+[1]Февраль!$I$28+[1]Март!$I$28+[1]Апрель!$I$28+[1]Май!$I$28+[1]Июнь!$I$28+'[1]Июль '!$I$28+[1]Август!$I$28+[1]Сентябрь!$I$28+[1]Октябрь!$I$28+[1]Ноябрь!$I$28+[1]Декабрь!$I$28</f>
        <v>64.61699999999999</v>
      </c>
      <c r="G17" s="22">
        <v>0</v>
      </c>
    </row>
    <row r="18" spans="1:9" x14ac:dyDescent="0.2">
      <c r="A18" s="8"/>
      <c r="B18" s="16" t="s">
        <v>30</v>
      </c>
      <c r="C18" s="22">
        <f t="shared" si="4"/>
        <v>50040.902999999998</v>
      </c>
      <c r="D18" s="25">
        <f>[1]Январь!$C$16+[1]Январь!$C$17+[1]Февраль!$C$16+[1]Февраль!$C$17+[1]Март!$C$16+[1]Март!$C$17+[1]Апрель!$C$16+[1]Апрель!$C$17+[1]Май!$C$16+[1]Май!$C$17+[1]Июнь!$C$16+[1]Июнь!$C$17+'[1]Июль '!$C$16+'[1]Июль '!$C$17+[1]Август!$C$16+[1]Август!$C$17+[1]Сентябрь!$C$16+[1]Сентябрь!$C$17+[1]Октябрь!$C$16+[1]Октябрь!$C$17+[1]Ноябрь!$C$16+[1]Ноябрь!$C$17+[1]Декабрь!$C$16+[1]Декабрь!$C$17</f>
        <v>31321.836000000003</v>
      </c>
      <c r="E18" s="25">
        <f>[1]Январь!$F$16+[1]Февраль!$F$16+[1]Март!$F$16+[1]Апрель!$F$16+[1]Май!$F$16+[1]Июнь!$F$16+'[1]Июль '!$F$16+[1]Август!$F$16+[1]Сентябрь!$F$16+[1]Октябрь!$F$16+[1]Ноябрь!$F$16+[1]Декабрь!$F$16</f>
        <v>2614.54</v>
      </c>
      <c r="F18" s="25">
        <f>[1]Январь!$I$16+[1]Январь!$I$17+[1]Февраль!$I$16+[1]Февраль!$I$17+[1]Март!$I$16+[1]Март!$I$17+[1]Апрель!$I$16+[1]Апрель!$I$17+[1]Май!$I$16+[1]Май!$I$17+[1]Июнь!$I$16+[1]Июнь!$I$17+'[1]Июль '!$I$16+'[1]Июль '!$I$17+[1]Август!$I$16+[1]Август!$I$17+[1]Сентябрь!$I$16+[1]Сентябрь!$I$17+[1]Октябрь!$I$16+[1]Октябрь!$I$17+[1]Ноябрь!$I$16+[1]Ноябрь!$I$17+[1]Декабрь!$I$16+[1]Декабрь!$I$17</f>
        <v>16020.526</v>
      </c>
      <c r="G18" s="25">
        <f>[1]Январь!$L$16+[1]Февраль!$L$16+[1]Март!$L$16+[1]Апрель!$L$16+[1]Май!$L$16+[1]Июнь!$L$16+'[1]Июль '!$L$16+[1]Август!$L$16+[1]Сентябрь!$L$16+[1]Октябрь!$L$16+[1]Ноябрь!$L$16+[1]Декабрь!$L$16</f>
        <v>84.000999999999991</v>
      </c>
    </row>
    <row r="19" spans="1:9" x14ac:dyDescent="0.2">
      <c r="A19" s="8"/>
      <c r="B19" s="16" t="s">
        <v>35</v>
      </c>
      <c r="C19" s="22">
        <f t="shared" si="4"/>
        <v>4611.76</v>
      </c>
      <c r="D19" s="25">
        <v>0</v>
      </c>
      <c r="E19" s="25">
        <f>[1]Январь!$F$29+[1]Февраль!$F$29+[1]Март!$F$29+[1]Апрель!$F$29+[1]Май!$F$29+[1]Июнь!$F$29+'[1]Июль '!$F$29+[1]Август!$F$29+[1]Сентябрь!$F$29+[1]Октябрь!$F$29+[1]Ноябрь!$F$29+[1]Декабрь!$F$29</f>
        <v>4611.76</v>
      </c>
      <c r="F19" s="25">
        <v>0</v>
      </c>
      <c r="G19" s="25">
        <v>0</v>
      </c>
    </row>
    <row r="20" spans="1:9" x14ac:dyDescent="0.2">
      <c r="A20" s="8"/>
      <c r="B20" s="15" t="s">
        <v>18</v>
      </c>
      <c r="C20" s="21">
        <f>D20+E20+F20+G20</f>
        <v>257552.74138359999</v>
      </c>
      <c r="D20" s="23">
        <f>SUM(D21:D30)</f>
        <v>159623.23348359999</v>
      </c>
      <c r="E20" s="23">
        <f t="shared" ref="E20:G20" si="6">SUM(E21:E30)</f>
        <v>67217.061899999986</v>
      </c>
      <c r="F20" s="23">
        <f t="shared" si="6"/>
        <v>30712.445999999993</v>
      </c>
      <c r="G20" s="23">
        <f t="shared" si="6"/>
        <v>0</v>
      </c>
    </row>
    <row r="21" spans="1:9" x14ac:dyDescent="0.2">
      <c r="A21" s="8"/>
      <c r="B21" s="16" t="s">
        <v>40</v>
      </c>
      <c r="C21" s="22">
        <f>D21+E21+F21+G21</f>
        <v>201.58299999999997</v>
      </c>
      <c r="D21" s="22">
        <v>0</v>
      </c>
      <c r="E21" s="22">
        <v>0</v>
      </c>
      <c r="F21" s="22">
        <f>'[2]Отпуск ЭЭ сет организациями'!$J$46</f>
        <v>201.58299999999997</v>
      </c>
      <c r="G21" s="22">
        <v>0</v>
      </c>
    </row>
    <row r="22" spans="1:9" x14ac:dyDescent="0.2">
      <c r="A22" s="8"/>
      <c r="B22" s="16" t="s">
        <v>41</v>
      </c>
      <c r="C22" s="22">
        <f t="shared" ref="C22:C30" si="7">D22+E22+F22+G22</f>
        <v>126589.287</v>
      </c>
      <c r="D22" s="22">
        <f>'[2]Отпуск ЭЭ сет организациями'!$H$45</f>
        <v>31962.630999999998</v>
      </c>
      <c r="E22" s="22">
        <f>'[2]Отпуск ЭЭ сет организациями'!$I$45</f>
        <v>65310.223999999995</v>
      </c>
      <c r="F22" s="22">
        <f>'[2]Отпуск ЭЭ сет организациями'!$J$45</f>
        <v>29316.431999999997</v>
      </c>
      <c r="G22" s="22">
        <v>0</v>
      </c>
    </row>
    <row r="23" spans="1:9" x14ac:dyDescent="0.2">
      <c r="A23" s="8"/>
      <c r="B23" s="16" t="s">
        <v>43</v>
      </c>
      <c r="C23" s="22">
        <f t="shared" si="7"/>
        <v>207.45600000000002</v>
      </c>
      <c r="D23" s="22">
        <v>0</v>
      </c>
      <c r="E23" s="22">
        <v>0</v>
      </c>
      <c r="F23" s="22">
        <f>'[2]Отпуск ЭЭ сет организациями'!$J$52</f>
        <v>207.45600000000002</v>
      </c>
      <c r="G23" s="22">
        <v>0</v>
      </c>
    </row>
    <row r="24" spans="1:9" x14ac:dyDescent="0.2">
      <c r="A24" s="8"/>
      <c r="B24" s="16" t="s">
        <v>36</v>
      </c>
      <c r="C24" s="22">
        <f t="shared" si="7"/>
        <v>476.75399999999996</v>
      </c>
      <c r="D24" s="24">
        <v>0</v>
      </c>
      <c r="E24" s="24">
        <f>'[2]Отпуск ЭЭ сет организациями'!$I$48</f>
        <v>476.75399999999996</v>
      </c>
      <c r="F24" s="22">
        <v>0</v>
      </c>
      <c r="G24" s="22">
        <v>0</v>
      </c>
    </row>
    <row r="25" spans="1:9" x14ac:dyDescent="0.2">
      <c r="A25" s="8"/>
      <c r="B25" s="16" t="s">
        <v>42</v>
      </c>
      <c r="C25" s="22">
        <f t="shared" si="7"/>
        <v>124592.57448359999</v>
      </c>
      <c r="D25" s="22">
        <f>'[2]Отпуск ЭЭ сет организациями'!$H$44</f>
        <v>123547.46448359999</v>
      </c>
      <c r="E25" s="22">
        <f>'[2]Отпуск ЭЭ сет организациями'!$I$44</f>
        <v>1045.1100000000001</v>
      </c>
      <c r="F25" s="22">
        <v>0</v>
      </c>
      <c r="G25" s="22">
        <v>0</v>
      </c>
    </row>
    <row r="26" spans="1:9" x14ac:dyDescent="0.2">
      <c r="A26" s="8"/>
      <c r="B26" s="16" t="s">
        <v>31</v>
      </c>
      <c r="C26" s="22">
        <f t="shared" si="7"/>
        <v>986.97500000000002</v>
      </c>
      <c r="D26" s="22">
        <v>0</v>
      </c>
      <c r="E26" s="22">
        <v>0</v>
      </c>
      <c r="F26" s="22">
        <f>'[2]Отпуск ЭЭ сет организациями'!$J$49</f>
        <v>986.97500000000002</v>
      </c>
      <c r="G26" s="22">
        <v>0</v>
      </c>
    </row>
    <row r="27" spans="1:9" x14ac:dyDescent="0.2">
      <c r="A27" s="8"/>
      <c r="B27" s="16" t="s">
        <v>16</v>
      </c>
      <c r="C27" s="22">
        <f t="shared" si="7"/>
        <v>12.069000000000001</v>
      </c>
      <c r="D27" s="7">
        <v>0</v>
      </c>
      <c r="E27" s="22">
        <f>'[2]Отпуск ЭЭ сет организациями'!$I$51</f>
        <v>12.069000000000001</v>
      </c>
      <c r="F27" s="22">
        <v>0</v>
      </c>
      <c r="G27" s="22">
        <v>0</v>
      </c>
    </row>
    <row r="28" spans="1:9" x14ac:dyDescent="0.2">
      <c r="A28" s="8"/>
      <c r="B28" s="16" t="s">
        <v>37</v>
      </c>
      <c r="C28" s="22">
        <f t="shared" si="7"/>
        <v>4113.1379999999999</v>
      </c>
      <c r="D28" s="22">
        <f>'[2]Отпуск ЭЭ сет организациями'!$H$50</f>
        <v>4113.1379999999999</v>
      </c>
      <c r="E28" s="22">
        <v>0</v>
      </c>
      <c r="F28" s="22">
        <v>0</v>
      </c>
      <c r="G28" s="22">
        <v>0</v>
      </c>
    </row>
    <row r="29" spans="1:9" ht="15" customHeight="1" x14ac:dyDescent="0.2">
      <c r="A29" s="8"/>
      <c r="B29" s="16" t="s">
        <v>33</v>
      </c>
      <c r="C29" s="22">
        <f t="shared" si="7"/>
        <v>372.90489999999988</v>
      </c>
      <c r="D29" s="19">
        <v>0</v>
      </c>
      <c r="E29" s="19">
        <f>'[2]Отпуск ЭЭ сет организациями'!$I$47</f>
        <v>372.90489999999988</v>
      </c>
      <c r="F29" s="19">
        <v>0</v>
      </c>
      <c r="G29" s="19">
        <v>0</v>
      </c>
    </row>
    <row r="30" spans="1:9" x14ac:dyDescent="0.2">
      <c r="A30" s="8"/>
      <c r="B30" s="16" t="s">
        <v>34</v>
      </c>
      <c r="C30" s="22">
        <f t="shared" si="7"/>
        <v>0</v>
      </c>
      <c r="D30" s="19">
        <v>0</v>
      </c>
      <c r="E30" s="19">
        <v>0</v>
      </c>
      <c r="F30" s="19">
        <v>0</v>
      </c>
      <c r="G30" s="19">
        <v>0</v>
      </c>
    </row>
    <row r="31" spans="1:9" x14ac:dyDescent="0.2">
      <c r="A31" s="8"/>
      <c r="B31" s="16"/>
      <c r="C31" s="19"/>
      <c r="D31" s="19"/>
      <c r="E31" s="19"/>
      <c r="F31" s="19"/>
      <c r="G31" s="19"/>
    </row>
    <row r="32" spans="1:9" s="5" customFormat="1" x14ac:dyDescent="0.2">
      <c r="A32" s="6"/>
      <c r="B32" s="15" t="s">
        <v>11</v>
      </c>
      <c r="C32" s="21">
        <f>D32+E32+F32+G32</f>
        <v>39.202646545657949</v>
      </c>
      <c r="D32" s="21">
        <f>D33+D42</f>
        <v>22.494908502694063</v>
      </c>
      <c r="E32" s="21">
        <f t="shared" ref="E32:G32" si="8">E33+E42</f>
        <v>9.6324585510585301</v>
      </c>
      <c r="F32" s="21">
        <f t="shared" si="8"/>
        <v>6.9397709140722288</v>
      </c>
      <c r="G32" s="21">
        <f t="shared" si="8"/>
        <v>0.13550857783312575</v>
      </c>
      <c r="I32" s="26"/>
    </row>
    <row r="33" spans="1:11" s="5" customFormat="1" x14ac:dyDescent="0.2">
      <c r="A33" s="6"/>
      <c r="B33" s="15" t="s">
        <v>17</v>
      </c>
      <c r="C33" s="21">
        <f>D33+E33+F33+G33</f>
        <v>9.8016486708177659</v>
      </c>
      <c r="D33" s="21">
        <f>D34+D35+D38+D39+D40+D41</f>
        <v>4.2730781963470328</v>
      </c>
      <c r="E33" s="21">
        <f>E34+E35+E38+E39+E40+E41</f>
        <v>1.9592779688667497</v>
      </c>
      <c r="F33" s="21">
        <f>F34+F35+F38+F39+F40+F41</f>
        <v>3.4337839277708593</v>
      </c>
      <c r="G33" s="21">
        <f>G34+G35+G38+G39+G40+G41</f>
        <v>0.13550857783312575</v>
      </c>
    </row>
    <row r="34" spans="1:11" x14ac:dyDescent="0.2">
      <c r="A34" s="8"/>
      <c r="B34" s="16" t="s">
        <v>39</v>
      </c>
      <c r="C34" s="19">
        <f>D34+E34+F34+G34</f>
        <v>2.1633788812785388</v>
      </c>
      <c r="D34" s="19">
        <f>D12/8760</f>
        <v>0.19748824200913245</v>
      </c>
      <c r="E34" s="19">
        <f t="shared" ref="E34:G34" si="9">E12/8760</f>
        <v>0.49964805936073053</v>
      </c>
      <c r="F34" s="19">
        <f t="shared" si="9"/>
        <v>1.4430646118721462</v>
      </c>
      <c r="G34" s="19">
        <f t="shared" si="9"/>
        <v>2.3177968036529682E-2</v>
      </c>
    </row>
    <row r="35" spans="1:11" x14ac:dyDescent="0.2">
      <c r="A35" s="8"/>
      <c r="B35" s="16" t="s">
        <v>26</v>
      </c>
      <c r="C35" s="19">
        <f t="shared" ref="C35:C41" si="10">D35+E35+F35+G35</f>
        <v>0.89183109090909096</v>
      </c>
      <c r="D35" s="19">
        <f>D36+D37</f>
        <v>0</v>
      </c>
      <c r="E35" s="19">
        <f t="shared" ref="E35:G35" si="11">E36+E37</f>
        <v>0.63470981818181815</v>
      </c>
      <c r="F35" s="19">
        <f t="shared" si="11"/>
        <v>0.1543798181818182</v>
      </c>
      <c r="G35" s="19">
        <f t="shared" si="11"/>
        <v>0.10274145454545454</v>
      </c>
      <c r="H35" s="27"/>
      <c r="I35" s="27"/>
      <c r="J35" s="27"/>
      <c r="K35" s="27"/>
    </row>
    <row r="36" spans="1:11" s="31" customFormat="1" ht="11.25" x14ac:dyDescent="0.2">
      <c r="A36" s="28"/>
      <c r="B36" s="29" t="s">
        <v>27</v>
      </c>
      <c r="C36" s="30">
        <f t="shared" si="10"/>
        <v>0.88187727272727268</v>
      </c>
      <c r="D36" s="30">
        <f t="shared" ref="D36" si="12">D14/8760</f>
        <v>0</v>
      </c>
      <c r="E36" s="30">
        <f>E14/5500</f>
        <v>0.63470981818181815</v>
      </c>
      <c r="F36" s="30">
        <f t="shared" ref="F36:G37" si="13">F14/5500</f>
        <v>0.15303254545454548</v>
      </c>
      <c r="G36" s="30">
        <f t="shared" si="13"/>
        <v>9.4134909090909089E-2</v>
      </c>
    </row>
    <row r="37" spans="1:11" s="31" customFormat="1" ht="11.25" x14ac:dyDescent="0.2">
      <c r="A37" s="28"/>
      <c r="B37" s="29" t="s">
        <v>28</v>
      </c>
      <c r="C37" s="30">
        <f t="shared" si="10"/>
        <v>9.95381818181818E-3</v>
      </c>
      <c r="D37" s="30">
        <f t="shared" ref="D37:E37" si="14">D15/8760</f>
        <v>0</v>
      </c>
      <c r="E37" s="30">
        <f>E15/5500</f>
        <v>0</v>
      </c>
      <c r="F37" s="30">
        <f t="shared" si="13"/>
        <v>1.3472727272727271E-3</v>
      </c>
      <c r="G37" s="30">
        <f t="shared" si="13"/>
        <v>8.6065454545454535E-3</v>
      </c>
    </row>
    <row r="38" spans="1:11" x14ac:dyDescent="0.2">
      <c r="A38" s="8"/>
      <c r="B38" s="16" t="s">
        <v>20</v>
      </c>
      <c r="C38" s="19">
        <f t="shared" si="10"/>
        <v>1.3595890410958905E-4</v>
      </c>
      <c r="D38" s="19">
        <f>D16/8760</f>
        <v>0</v>
      </c>
      <c r="E38" s="19">
        <f t="shared" ref="E38:G38" si="15">E16/8760</f>
        <v>0</v>
      </c>
      <c r="F38" s="19">
        <f t="shared" si="15"/>
        <v>1.3595890410958905E-4</v>
      </c>
      <c r="G38" s="19">
        <f t="shared" si="15"/>
        <v>0</v>
      </c>
    </row>
    <row r="39" spans="1:11" x14ac:dyDescent="0.2">
      <c r="A39" s="8"/>
      <c r="B39" s="16" t="s">
        <v>29</v>
      </c>
      <c r="C39" s="19">
        <f t="shared" si="10"/>
        <v>0.50741426940639278</v>
      </c>
      <c r="D39" s="19">
        <f t="shared" ref="D39:G39" si="16">D17/8760</f>
        <v>0.50003789954337907</v>
      </c>
      <c r="E39" s="19">
        <f t="shared" si="16"/>
        <v>0</v>
      </c>
      <c r="F39" s="19">
        <f t="shared" si="16"/>
        <v>7.3763698630136976E-3</v>
      </c>
      <c r="G39" s="19">
        <f t="shared" si="16"/>
        <v>0</v>
      </c>
    </row>
    <row r="40" spans="1:11" x14ac:dyDescent="0.2">
      <c r="A40" s="8"/>
      <c r="B40" s="16" t="s">
        <v>30</v>
      </c>
      <c r="C40" s="19">
        <f t="shared" si="10"/>
        <v>5.7124318493150694</v>
      </c>
      <c r="D40" s="19">
        <f t="shared" ref="D40:G40" si="17">D18/8760</f>
        <v>3.575552054794521</v>
      </c>
      <c r="E40" s="19">
        <f t="shared" si="17"/>
        <v>0.29846347031963472</v>
      </c>
      <c r="F40" s="19">
        <f t="shared" si="17"/>
        <v>1.8288271689497717</v>
      </c>
      <c r="G40" s="19">
        <f t="shared" si="17"/>
        <v>9.5891552511415522E-3</v>
      </c>
    </row>
    <row r="41" spans="1:11" x14ac:dyDescent="0.2">
      <c r="A41" s="8"/>
      <c r="B41" s="16" t="s">
        <v>35</v>
      </c>
      <c r="C41" s="19">
        <f t="shared" si="10"/>
        <v>0.52645662100456625</v>
      </c>
      <c r="D41" s="19">
        <f t="shared" ref="D41:G43" si="18">D19/8760</f>
        <v>0</v>
      </c>
      <c r="E41" s="19">
        <f t="shared" si="18"/>
        <v>0.52645662100456625</v>
      </c>
      <c r="F41" s="19">
        <f t="shared" si="18"/>
        <v>0</v>
      </c>
      <c r="G41" s="19">
        <f t="shared" si="18"/>
        <v>0</v>
      </c>
    </row>
    <row r="42" spans="1:11" x14ac:dyDescent="0.2">
      <c r="A42" s="8"/>
      <c r="B42" s="15" t="s">
        <v>18</v>
      </c>
      <c r="C42" s="21">
        <f>D42+E42+F42+G42</f>
        <v>29.400997874840179</v>
      </c>
      <c r="D42" s="21">
        <f>SUM(D43:D52)</f>
        <v>18.22183030634703</v>
      </c>
      <c r="E42" s="21">
        <f t="shared" ref="E42:G42" si="19">SUM(E43:E52)</f>
        <v>7.6731805821917796</v>
      </c>
      <c r="F42" s="21">
        <f t="shared" si="19"/>
        <v>3.50598698630137</v>
      </c>
      <c r="G42" s="21">
        <f t="shared" si="19"/>
        <v>0</v>
      </c>
    </row>
    <row r="43" spans="1:11" x14ac:dyDescent="0.2">
      <c r="A43" s="8"/>
      <c r="B43" s="16" t="s">
        <v>23</v>
      </c>
      <c r="C43" s="22">
        <f>D43+E43+F43+G43</f>
        <v>2.3011757990867576E-2</v>
      </c>
      <c r="D43" s="19">
        <f t="shared" si="18"/>
        <v>0</v>
      </c>
      <c r="E43" s="19">
        <f t="shared" si="18"/>
        <v>0</v>
      </c>
      <c r="F43" s="19">
        <f t="shared" si="18"/>
        <v>2.3011757990867576E-2</v>
      </c>
      <c r="G43" s="19">
        <f t="shared" si="18"/>
        <v>0</v>
      </c>
    </row>
    <row r="44" spans="1:11" x14ac:dyDescent="0.2">
      <c r="A44" s="8"/>
      <c r="B44" s="16" t="s">
        <v>21</v>
      </c>
      <c r="C44" s="22">
        <f t="shared" ref="C44:C52" si="20">D44+E44+F44+G44</f>
        <v>14.450831849315067</v>
      </c>
      <c r="D44" s="19">
        <f t="shared" ref="D44:G44" si="21">D22/8760</f>
        <v>3.6487021689497716</v>
      </c>
      <c r="E44" s="19">
        <f t="shared" si="21"/>
        <v>7.4555050228310495</v>
      </c>
      <c r="F44" s="19">
        <f t="shared" si="21"/>
        <v>3.3466246575342464</v>
      </c>
      <c r="G44" s="19">
        <f t="shared" si="21"/>
        <v>0</v>
      </c>
    </row>
    <row r="45" spans="1:11" x14ac:dyDescent="0.2">
      <c r="A45" s="8"/>
      <c r="B45" s="16" t="s">
        <v>43</v>
      </c>
      <c r="C45" s="22">
        <f t="shared" si="20"/>
        <v>2.3682191780821919E-2</v>
      </c>
      <c r="D45" s="19">
        <f t="shared" ref="D45:G45" si="22">D23/8760</f>
        <v>0</v>
      </c>
      <c r="E45" s="19">
        <f t="shared" si="22"/>
        <v>0</v>
      </c>
      <c r="F45" s="19">
        <f t="shared" si="22"/>
        <v>2.3682191780821919E-2</v>
      </c>
      <c r="G45" s="19">
        <f t="shared" si="22"/>
        <v>0</v>
      </c>
    </row>
    <row r="46" spans="1:11" x14ac:dyDescent="0.2">
      <c r="A46" s="8"/>
      <c r="B46" s="16" t="s">
        <v>19</v>
      </c>
      <c r="C46" s="22">
        <f t="shared" si="20"/>
        <v>5.442397260273972E-2</v>
      </c>
      <c r="D46" s="19">
        <f t="shared" ref="D46:G46" si="23">D24/8760</f>
        <v>0</v>
      </c>
      <c r="E46" s="19">
        <f t="shared" si="23"/>
        <v>5.442397260273972E-2</v>
      </c>
      <c r="F46" s="19">
        <f t="shared" si="23"/>
        <v>0</v>
      </c>
      <c r="G46" s="19">
        <f t="shared" si="23"/>
        <v>0</v>
      </c>
    </row>
    <row r="47" spans="1:11" x14ac:dyDescent="0.2">
      <c r="A47" s="8"/>
      <c r="B47" s="16" t="s">
        <v>42</v>
      </c>
      <c r="C47" s="22">
        <f t="shared" si="20"/>
        <v>14.222896630547945</v>
      </c>
      <c r="D47" s="19">
        <f t="shared" ref="D47:G47" si="24">D25/8760</f>
        <v>14.103591836027396</v>
      </c>
      <c r="E47" s="19">
        <f t="shared" si="24"/>
        <v>0.11930479452054796</v>
      </c>
      <c r="F47" s="19">
        <f t="shared" si="24"/>
        <v>0</v>
      </c>
      <c r="G47" s="19">
        <f t="shared" si="24"/>
        <v>0</v>
      </c>
    </row>
    <row r="48" spans="1:11" x14ac:dyDescent="0.2">
      <c r="A48" s="8"/>
      <c r="B48" s="16" t="s">
        <v>31</v>
      </c>
      <c r="C48" s="22">
        <f t="shared" si="20"/>
        <v>0.11266837899543379</v>
      </c>
      <c r="D48" s="19">
        <f t="shared" ref="D48:G48" si="25">D26/8760</f>
        <v>0</v>
      </c>
      <c r="E48" s="19">
        <f t="shared" si="25"/>
        <v>0</v>
      </c>
      <c r="F48" s="19">
        <f t="shared" si="25"/>
        <v>0.11266837899543379</v>
      </c>
      <c r="G48" s="19">
        <f t="shared" si="25"/>
        <v>0</v>
      </c>
    </row>
    <row r="49" spans="1:7" x14ac:dyDescent="0.2">
      <c r="A49" s="8"/>
      <c r="B49" s="16" t="s">
        <v>16</v>
      </c>
      <c r="C49" s="22">
        <f t="shared" si="20"/>
        <v>1.3777397260273973E-3</v>
      </c>
      <c r="D49" s="19">
        <f t="shared" ref="D49:G49" si="26">D27/8760</f>
        <v>0</v>
      </c>
      <c r="E49" s="19">
        <f t="shared" si="26"/>
        <v>1.3777397260273973E-3</v>
      </c>
      <c r="F49" s="19">
        <f t="shared" si="26"/>
        <v>0</v>
      </c>
      <c r="G49" s="19">
        <f t="shared" si="26"/>
        <v>0</v>
      </c>
    </row>
    <row r="50" spans="1:7" x14ac:dyDescent="0.2">
      <c r="A50" s="8"/>
      <c r="B50" s="16" t="s">
        <v>37</v>
      </c>
      <c r="C50" s="22">
        <f t="shared" si="20"/>
        <v>0.46953630136986302</v>
      </c>
      <c r="D50" s="19">
        <f t="shared" ref="D50:G50" si="27">D28/8760</f>
        <v>0.46953630136986302</v>
      </c>
      <c r="E50" s="19">
        <f t="shared" si="27"/>
        <v>0</v>
      </c>
      <c r="F50" s="19">
        <f t="shared" si="27"/>
        <v>0</v>
      </c>
      <c r="G50" s="19">
        <f t="shared" si="27"/>
        <v>0</v>
      </c>
    </row>
    <row r="51" spans="1:7" x14ac:dyDescent="0.2">
      <c r="A51" s="8"/>
      <c r="B51" s="16" t="s">
        <v>32</v>
      </c>
      <c r="C51" s="22">
        <f t="shared" si="20"/>
        <v>4.256905251141551E-2</v>
      </c>
      <c r="D51" s="19">
        <f t="shared" ref="D51:G51" si="28">D29/8760</f>
        <v>0</v>
      </c>
      <c r="E51" s="19">
        <f t="shared" si="28"/>
        <v>4.256905251141551E-2</v>
      </c>
      <c r="F51" s="19">
        <f t="shared" si="28"/>
        <v>0</v>
      </c>
      <c r="G51" s="19">
        <f t="shared" si="28"/>
        <v>0</v>
      </c>
    </row>
    <row r="52" spans="1:7" x14ac:dyDescent="0.2">
      <c r="A52" s="8"/>
      <c r="B52" s="16" t="s">
        <v>34</v>
      </c>
      <c r="C52" s="22">
        <f t="shared" si="20"/>
        <v>0</v>
      </c>
      <c r="D52" s="19">
        <f t="shared" ref="D52:G52" si="29">D30/8760</f>
        <v>0</v>
      </c>
      <c r="E52" s="19">
        <f t="shared" si="29"/>
        <v>0</v>
      </c>
      <c r="F52" s="19">
        <f t="shared" si="29"/>
        <v>0</v>
      </c>
      <c r="G52" s="19">
        <f t="shared" si="29"/>
        <v>0</v>
      </c>
    </row>
    <row r="53" spans="1:7" x14ac:dyDescent="0.2">
      <c r="A53" s="8"/>
      <c r="B53" s="16"/>
      <c r="C53" s="22"/>
      <c r="D53" s="22"/>
      <c r="E53" s="22"/>
      <c r="F53" s="22"/>
      <c r="G53" s="22"/>
    </row>
    <row r="54" spans="1:7" s="11" customFormat="1" x14ac:dyDescent="0.2">
      <c r="A54" s="10" t="s">
        <v>15</v>
      </c>
      <c r="B54" s="35" t="s">
        <v>22</v>
      </c>
      <c r="C54" s="35"/>
      <c r="D54" s="35"/>
      <c r="E54" s="35"/>
      <c r="F54" s="35"/>
      <c r="G54" s="35"/>
    </row>
    <row r="55" spans="1:7" s="13" customFormat="1" x14ac:dyDescent="0.2">
      <c r="A55" s="12"/>
      <c r="B55" s="39" t="s">
        <v>10</v>
      </c>
      <c r="C55" s="40">
        <f>D55+E55+F55+G55</f>
        <v>340507.81438360002</v>
      </c>
      <c r="D55" s="40">
        <f>D10</f>
        <v>197055.3984836</v>
      </c>
      <c r="E55" s="40">
        <f t="shared" ref="E55:G55" si="30">E10</f>
        <v>82311.182899999985</v>
      </c>
      <c r="F55" s="40">
        <f t="shared" si="30"/>
        <v>60289.114999999991</v>
      </c>
      <c r="G55" s="40">
        <f t="shared" si="30"/>
        <v>852.11799999999994</v>
      </c>
    </row>
    <row r="56" spans="1:7" s="13" customFormat="1" x14ac:dyDescent="0.2">
      <c r="A56" s="12"/>
      <c r="B56" s="39" t="s">
        <v>11</v>
      </c>
      <c r="C56" s="40">
        <f>D56+E56+F56+G56</f>
        <v>39.202646545657949</v>
      </c>
      <c r="D56" s="41">
        <f>D32</f>
        <v>22.494908502694063</v>
      </c>
      <c r="E56" s="41">
        <f>E32</f>
        <v>9.6324585510585301</v>
      </c>
      <c r="F56" s="41">
        <f>F32</f>
        <v>6.9397709140722288</v>
      </c>
      <c r="G56" s="41">
        <f>G32</f>
        <v>0.13550857783312575</v>
      </c>
    </row>
    <row r="57" spans="1:7" x14ac:dyDescent="0.2">
      <c r="A57" s="6" t="s">
        <v>24</v>
      </c>
      <c r="B57" s="34" t="s">
        <v>12</v>
      </c>
      <c r="C57" s="34"/>
      <c r="D57" s="34"/>
      <c r="E57" s="34"/>
      <c r="F57" s="34"/>
      <c r="G57" s="34"/>
    </row>
    <row r="58" spans="1:7" x14ac:dyDescent="0.2">
      <c r="A58" s="8"/>
      <c r="B58" s="14" t="s">
        <v>10</v>
      </c>
      <c r="C58" s="40">
        <f>D58+E58+F58+G58</f>
        <v>17542.72</v>
      </c>
      <c r="D58" s="19">
        <f>'[2]Отпуск ЭЭ сет организациями'!$H$58</f>
        <v>17082.574000000001</v>
      </c>
      <c r="E58" s="19">
        <f>'[2]Отпуск ЭЭ сет организациями'!$I$58</f>
        <v>391.524</v>
      </c>
      <c r="F58" s="19">
        <f>'[2]Отпуск ЭЭ сет организациями'!$J$58</f>
        <v>68.622</v>
      </c>
      <c r="G58" s="19">
        <f>'[2]Отпуск ЭЭ сет организациями'!$K$58</f>
        <v>0</v>
      </c>
    </row>
    <row r="59" spans="1:7" x14ac:dyDescent="0.2">
      <c r="A59" s="8"/>
      <c r="B59" s="14" t="s">
        <v>11</v>
      </c>
      <c r="C59" s="40">
        <f t="shared" ref="C59" si="31">D59+E59+F59+G59</f>
        <v>1.9971220400728598</v>
      </c>
      <c r="D59" s="19">
        <v>1.9447374772313297</v>
      </c>
      <c r="E59" s="19">
        <v>4.4572404371584697E-2</v>
      </c>
      <c r="F59" s="19">
        <v>7.8121584699453548E-3</v>
      </c>
      <c r="G59" s="19">
        <v>0</v>
      </c>
    </row>
    <row r="60" spans="1:7" x14ac:dyDescent="0.2">
      <c r="A60" s="8" t="s">
        <v>25</v>
      </c>
      <c r="B60" s="17" t="s">
        <v>7</v>
      </c>
      <c r="C60" s="42">
        <f>C58/C7*100</f>
        <v>4.899509514823257</v>
      </c>
      <c r="D60" s="18"/>
      <c r="E60" s="18"/>
      <c r="F60" s="18"/>
      <c r="G60" s="18"/>
    </row>
    <row r="61" spans="1:7" x14ac:dyDescent="0.2">
      <c r="A61" s="3"/>
      <c r="B61" s="1"/>
      <c r="C61" s="1"/>
      <c r="D61" s="1"/>
      <c r="E61" s="1"/>
      <c r="F61" s="1"/>
      <c r="G61" s="1"/>
    </row>
    <row r="62" spans="1:7" x14ac:dyDescent="0.2">
      <c r="B62" s="1"/>
      <c r="C62" s="1"/>
      <c r="D62" s="1"/>
      <c r="E62" s="1"/>
      <c r="F62" s="1"/>
      <c r="G62" s="1"/>
    </row>
    <row r="63" spans="1:7" x14ac:dyDescent="0.2">
      <c r="B63" s="1"/>
      <c r="C63" s="1"/>
      <c r="D63" s="1"/>
      <c r="E63" s="1"/>
      <c r="F63" s="1"/>
      <c r="G63" s="1"/>
    </row>
    <row r="64" spans="1:7" x14ac:dyDescent="0.2">
      <c r="B64" s="1"/>
      <c r="C64" s="1"/>
      <c r="D64" s="1"/>
      <c r="E64" s="1"/>
      <c r="F64" s="1"/>
      <c r="G64" s="1"/>
    </row>
    <row r="66" spans="1:8" x14ac:dyDescent="0.2">
      <c r="D66" s="20"/>
    </row>
    <row r="67" spans="1:8" s="7" customFormat="1" x14ac:dyDescent="0.2">
      <c r="A67" s="9"/>
      <c r="D67" s="20"/>
      <c r="H67" s="2"/>
    </row>
    <row r="68" spans="1:8" s="7" customFormat="1" x14ac:dyDescent="0.2">
      <c r="A68" s="9"/>
      <c r="D68" s="20"/>
      <c r="H68" s="2"/>
    </row>
    <row r="69" spans="1:8" s="7" customFormat="1" x14ac:dyDescent="0.2">
      <c r="A69" s="9"/>
      <c r="D69" s="20"/>
      <c r="H69" s="2"/>
    </row>
  </sheetData>
  <mergeCells count="12">
    <mergeCell ref="B6:G6"/>
    <mergeCell ref="B9:G9"/>
    <mergeCell ref="B54:G54"/>
    <mergeCell ref="B57:G57"/>
    <mergeCell ref="A1:G1"/>
    <mergeCell ref="A3:A4"/>
    <mergeCell ref="B3:B4"/>
    <mergeCell ref="C3:C4"/>
    <mergeCell ref="D3:D4"/>
    <mergeCell ref="E3:E4"/>
    <mergeCell ref="F3:F4"/>
    <mergeCell ref="G3:G4"/>
  </mergeCells>
  <dataValidations count="1">
    <dataValidation type="decimal" allowBlank="1" showInputMessage="1" showErrorMessage="1" errorTitle="Внимание" error="Допускается ввод только действительных чисел!" sqref="E65372:G65374 D32:G42 E65379:G65540 C10:C42 E65369:G65370 E65364:G65366 C43:G53 C55:G56 D28:E31 D21:E23 D10:G19 F21:G31 C58:G60 E65376:G65377 E27 D25:E26 C7:G8">
      <formula1>-9.99999999999999E+23</formula1>
      <formula2>9.99999999999999E+23</formula2>
    </dataValidation>
  </dataValidations>
  <pageMargins left="0.23622047244094491" right="0.23622047244094491" top="0.27559055118110237" bottom="0.23622047244094491" header="0.31496062992125984" footer="0.19685039370078741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2018 год факт  </vt:lpstr>
    </vt:vector>
  </TitlesOfParts>
  <Company>ООО Энергонефть Самара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Саповская Е.Ю.</dc:creator>
  <cp:lastModifiedBy>Черепашкина Наталья Юрьевна</cp:lastModifiedBy>
  <cp:lastPrinted>2016-01-18T10:09:57Z</cp:lastPrinted>
  <dcterms:created xsi:type="dcterms:W3CDTF">2011-05-11T12:19:29Z</dcterms:created>
  <dcterms:modified xsi:type="dcterms:W3CDTF">2022-03-03T13:28:55Z</dcterms:modified>
</cp:coreProperties>
</file>