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5" windowWidth="19320" windowHeight="7575" tabRatio="294"/>
  </bookViews>
  <sheets>
    <sheet name="2021 год 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7" i="4" l="1"/>
  <c r="G34" i="4"/>
  <c r="C34" i="4"/>
  <c r="F34" i="4"/>
  <c r="E34" i="4"/>
  <c r="D34" i="4"/>
  <c r="C35" i="4"/>
  <c r="C36" i="4"/>
  <c r="C37" i="4"/>
  <c r="C38" i="4"/>
  <c r="C39" i="4"/>
  <c r="C40" i="4"/>
  <c r="C41" i="4"/>
  <c r="G12" i="4"/>
  <c r="F12" i="4"/>
  <c r="E12" i="4"/>
  <c r="D12" i="4"/>
  <c r="G14" i="4"/>
  <c r="F36" i="4"/>
  <c r="F14" i="4"/>
  <c r="F38" i="4"/>
  <c r="F16" i="4"/>
  <c r="F39" i="4"/>
  <c r="F17" i="4"/>
  <c r="D39" i="4"/>
  <c r="D17" i="4"/>
  <c r="G40" i="4"/>
  <c r="G18" i="4"/>
  <c r="F40" i="4"/>
  <c r="F18" i="4"/>
  <c r="E40" i="4"/>
  <c r="E18" i="4"/>
  <c r="D40" i="4"/>
  <c r="D18" i="4"/>
  <c r="E41" i="4"/>
  <c r="C44" i="4"/>
  <c r="C45" i="4"/>
  <c r="C46" i="4"/>
  <c r="C47" i="4"/>
  <c r="C48" i="4"/>
  <c r="C49" i="4"/>
  <c r="C50" i="4"/>
  <c r="C51" i="4"/>
  <c r="C52" i="4"/>
  <c r="C43" i="4"/>
  <c r="E19" i="4" l="1"/>
  <c r="D13" i="4"/>
  <c r="E13" i="4"/>
  <c r="F13" i="4"/>
  <c r="G13" i="4"/>
  <c r="C22" i="4"/>
  <c r="C23" i="4"/>
  <c r="C24" i="4"/>
  <c r="C25" i="4"/>
  <c r="C26" i="4"/>
  <c r="C27" i="4"/>
  <c r="C28" i="4"/>
  <c r="C29" i="4"/>
  <c r="C30" i="4"/>
  <c r="D35" i="4"/>
  <c r="E35" i="4"/>
  <c r="F35" i="4"/>
  <c r="G35" i="4"/>
  <c r="F20" i="4" l="1"/>
  <c r="G20" i="4"/>
  <c r="D20" i="4" l="1"/>
  <c r="C19" i="4"/>
  <c r="C59" i="4"/>
  <c r="C58" i="4"/>
  <c r="C21" i="4"/>
  <c r="E42" i="4"/>
  <c r="F42" i="4"/>
  <c r="G42" i="4"/>
  <c r="E33" i="4" l="1"/>
  <c r="E20" i="4"/>
  <c r="C20" i="4" s="1"/>
  <c r="D33" i="4"/>
  <c r="C16" i="4"/>
  <c r="E11" i="4"/>
  <c r="C15" i="4"/>
  <c r="C14" i="4"/>
  <c r="C17" i="4"/>
  <c r="C12" i="4"/>
  <c r="C13" i="4" l="1"/>
  <c r="E32" i="4"/>
  <c r="E10" i="4"/>
  <c r="F33" i="4"/>
  <c r="G33" i="4"/>
  <c r="G11" i="4"/>
  <c r="G10" i="4" s="1"/>
  <c r="F11" i="4"/>
  <c r="G7" i="4" l="1"/>
  <c r="E55" i="4"/>
  <c r="E7" i="4"/>
  <c r="E56" i="4"/>
  <c r="E8" i="4" s="1"/>
  <c r="G55" i="4"/>
  <c r="G32" i="4"/>
  <c r="F32" i="4"/>
  <c r="F10" i="4"/>
  <c r="C33" i="4"/>
  <c r="F55" i="4" l="1"/>
  <c r="F7" i="4"/>
  <c r="G56" i="4"/>
  <c r="G8" i="4" s="1"/>
  <c r="F56" i="4"/>
  <c r="F8" i="4" s="1"/>
  <c r="D42" i="4"/>
  <c r="D32" i="4" s="1"/>
  <c r="D56" i="4" l="1"/>
  <c r="C32" i="4"/>
  <c r="C42" i="4"/>
  <c r="C18" i="4"/>
  <c r="D11" i="4"/>
  <c r="D10" i="4" s="1"/>
  <c r="C56" i="4" l="1"/>
  <c r="D8" i="4"/>
  <c r="C8" i="4" s="1"/>
  <c r="D7" i="4"/>
  <c r="C7" i="4" s="1"/>
  <c r="C60" i="4" s="1"/>
  <c r="D55" i="4"/>
  <c r="C55" i="4" s="1"/>
  <c r="C10" i="4"/>
  <c r="C11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<sst xmlns="http://schemas.openxmlformats.org/spreadsheetml/2006/main" count="66" uniqueCount="44">
  <si>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</si>
  <si>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</si>
  <si>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</si>
  <si>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</si>
  <si>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</si>
  <si>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</si>
  <si>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</si>
  <si>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</si>
  <si>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</si>
  <si>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</si>
  <si>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</si>
  <si>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</si>
  <si>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</si>
  <si>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</si>
  <si>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</si>
  <si>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</si>
  <si>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</si>
  <si>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</si>
  <si>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</si>
  <si>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</si>
  <si>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</si>
  <si>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</si>
  <si>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</si>
  <si>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</si>
  <si>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</si>
  <si>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</si>
  <si>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</si>
  <si>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</si>
  <si>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</si>
  <si>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</si>
  <si>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</si>
  <si>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</si>
  <si>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</si>
  <si>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</si>
  <si>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</si>
  <si>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</si>
  <si>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</si>
  <si>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</si>
  <si>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</si>
  <si>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</si>
  <si>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</si>
  <si>
    <t>ООО "Самарская электросетевая компания"</t>
  </si>
  <si>
    <t>ООО"РЕГИОН ЭНЕРГО"</t>
  </si>
  <si>
    <t>Баланс электроэнергии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</si>
</sst>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%202021%20&#1075;&#1086;&#1076;%20&#1054;&#1050;&#1058;&#1071;&#1041;&#1056;&#1068;/&#1056;&#1040;&#1057;&#1063;&#1045;&#1058;%20&#1058;&#1040;&#1056;&#1048;&#1060;&#1040;%202021%20&#1050;&#1054;&#1056;&#1056;%201/&#1044;&#1051;&#1071;%20&#1056;&#1040;&#1057;&#1063;&#1045;&#1058;&#1040;%20%20&#1058;&#1040;&#1056;&#1048;&#1060;&#1040;%202021%20&#1050;&#1054;&#1056;&#1056;_%201%20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2021"/>
      <sheetName val="Баланс 2021"/>
      <sheetName val="Таб 1.30"/>
      <sheetName val="ФСК"/>
      <sheetName val="МРСК "/>
      <sheetName val="ССК"/>
      <sheetName val="ОАО РЖД"/>
      <sheetName val="СамЭСК"/>
      <sheetName val="ТЭС"/>
      <sheetName val="РЕГИОН ЭНЕРГО"/>
      <sheetName val="ЭНЕРГОХОЛДИНГ"/>
      <sheetName val="СамараСеть"/>
      <sheetName val="РУС"/>
      <sheetName val="СК"/>
      <sheetName val="РУСЭНЕРГОСБЫТ"/>
      <sheetName val="ТЭСбыт"/>
      <sheetName val="Свод сетей "/>
      <sheetName val="ОБЪЕМ СНГ"/>
      <sheetName val="АО Похвистнево (АО ССК)"/>
      <sheetName val="РКЦ Прогресс (АО ССК) "/>
    </sheetNames>
    <sheetDataSet>
      <sheetData sheetId="0"/>
      <sheetData sheetId="1"/>
      <sheetData sheetId="2">
        <row r="40">
          <cell r="C40">
            <v>387</v>
          </cell>
          <cell r="D40">
            <v>5.0169999999999999E-2</v>
          </cell>
        </row>
        <row r="112">
          <cell r="C112">
            <v>1674.5809999999999</v>
          </cell>
          <cell r="D112">
            <v>0.20186999999999999</v>
          </cell>
        </row>
        <row r="113">
          <cell r="C113">
            <v>31348.938999999998</v>
          </cell>
          <cell r="D113">
            <v>3.75251</v>
          </cell>
        </row>
        <row r="114">
          <cell r="C114">
            <v>5200</v>
          </cell>
          <cell r="D114">
            <v>0.63166999999999995</v>
          </cell>
        </row>
        <row r="153">
          <cell r="C153">
            <v>6064.7640000000001</v>
          </cell>
          <cell r="D153">
            <v>0.73109000000000002</v>
          </cell>
        </row>
        <row r="154">
          <cell r="C154">
            <v>2437.96</v>
          </cell>
          <cell r="D154">
            <v>0.29416999999999999</v>
          </cell>
        </row>
        <row r="203">
          <cell r="C203">
            <v>11599.254000000001</v>
          </cell>
          <cell r="D203">
            <v>1.3982600000000001</v>
          </cell>
        </row>
        <row r="204">
          <cell r="C204">
            <v>14420.790999999999</v>
          </cell>
          <cell r="D204">
            <v>1.8461000000000001</v>
          </cell>
        </row>
        <row r="205">
          <cell r="C205">
            <v>59</v>
          </cell>
          <cell r="D205">
            <v>0.01</v>
          </cell>
        </row>
        <row r="206">
          <cell r="C206">
            <v>370.923</v>
          </cell>
          <cell r="D206">
            <v>4.2349999999999999E-2</v>
          </cell>
        </row>
        <row r="244">
          <cell r="C244">
            <v>114.369</v>
          </cell>
          <cell r="D244">
            <v>1.379E-2</v>
          </cell>
        </row>
        <row r="245">
          <cell r="C245">
            <v>825.07100000000003</v>
          </cell>
          <cell r="D245">
            <v>0.1235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85" zoomScaleNormal="85" zoomScaleSheetLayoutView="100" workbookViewId="0">
      <selection activeCell="K50" sqref="K50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1.140625" style="2" customWidth="1"/>
    <col min="10" max="10" width="10.140625" style="2" bestFit="1" customWidth="1"/>
    <col min="11" max="16384" width="9.140625" style="2"/>
  </cols>
  <sheetData>
    <row r="1" spans="1:10" x14ac:dyDescent="0.2">
      <c r="A1" s="40" t="s">
        <v>43</v>
      </c>
      <c r="B1" s="40"/>
      <c r="C1" s="40"/>
      <c r="D1" s="40"/>
      <c r="E1" s="40"/>
      <c r="F1" s="40"/>
      <c r="G1" s="40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1" t="s">
        <v>0</v>
      </c>
      <c r="B3" s="41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</row>
    <row r="4" spans="1:10" s="6" customFormat="1" x14ac:dyDescent="0.2">
      <c r="A4" s="41"/>
      <c r="B4" s="41"/>
      <c r="C4" s="42"/>
      <c r="D4" s="42"/>
      <c r="E4" s="42"/>
      <c r="F4" s="42"/>
      <c r="G4" s="42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7" t="s">
        <v>13</v>
      </c>
      <c r="C6" s="37"/>
      <c r="D6" s="37"/>
      <c r="E6" s="37"/>
      <c r="F6" s="37"/>
      <c r="G6" s="37"/>
    </row>
    <row r="7" spans="1:10" x14ac:dyDescent="0.2">
      <c r="A7" s="10"/>
      <c r="B7" s="16" t="s">
        <v>10</v>
      </c>
      <c r="C7" s="23">
        <f>D7+E7+F7+G7</f>
        <v>341759.62219999998</v>
      </c>
      <c r="D7" s="23">
        <f>D10+D58</f>
        <v>206918.2629</v>
      </c>
      <c r="E7" s="23">
        <f t="shared" ref="E7:G7" si="0">E10+E58</f>
        <v>79220.558399999994</v>
      </c>
      <c r="F7" s="23">
        <f t="shared" si="0"/>
        <v>54275.569299999996</v>
      </c>
      <c r="G7" s="23">
        <f t="shared" si="0"/>
        <v>1345.2316000000001</v>
      </c>
    </row>
    <row r="8" spans="1:10" x14ac:dyDescent="0.2">
      <c r="A8" s="10"/>
      <c r="B8" s="16" t="s">
        <v>11</v>
      </c>
      <c r="C8" s="23">
        <f>D8+E8+F8+G8</f>
        <v>45.730489999999996</v>
      </c>
      <c r="D8" s="23">
        <f>D56+D59</f>
        <v>27.621109999999998</v>
      </c>
      <c r="E8" s="23">
        <f t="shared" ref="E8:G8" si="1">E56+E59</f>
        <v>10.694889999999999</v>
      </c>
      <c r="F8" s="23">
        <f t="shared" si="1"/>
        <v>7.23597</v>
      </c>
      <c r="G8" s="23">
        <f t="shared" si="1"/>
        <v>0.17851999999999998</v>
      </c>
    </row>
    <row r="9" spans="1:10" ht="25.5" customHeight="1" x14ac:dyDescent="0.2">
      <c r="A9" s="8" t="s">
        <v>9</v>
      </c>
      <c r="B9" s="38" t="s">
        <v>14</v>
      </c>
      <c r="C9" s="38"/>
      <c r="D9" s="38"/>
      <c r="E9" s="38"/>
      <c r="F9" s="38"/>
      <c r="G9" s="38"/>
    </row>
    <row r="10" spans="1:10" s="6" customFormat="1" x14ac:dyDescent="0.2">
      <c r="A10" s="8"/>
      <c r="B10" s="17" t="s">
        <v>10</v>
      </c>
      <c r="C10" s="25">
        <f>D10+E10+F10+G10</f>
        <v>326414.6152</v>
      </c>
      <c r="D10" s="25">
        <f>D11+D20</f>
        <v>196891.682</v>
      </c>
      <c r="E10" s="25">
        <f t="shared" ref="E10:G10" si="2">E11+E20</f>
        <v>76098.693999999989</v>
      </c>
      <c r="F10" s="25">
        <f t="shared" si="2"/>
        <v>52132.251199999999</v>
      </c>
      <c r="G10" s="25">
        <f t="shared" si="2"/>
        <v>1291.9880000000001</v>
      </c>
      <c r="H10" s="2"/>
      <c r="I10" s="30"/>
    </row>
    <row r="11" spans="1:10" s="6" customFormat="1" x14ac:dyDescent="0.2">
      <c r="A11" s="8"/>
      <c r="B11" s="17" t="s">
        <v>17</v>
      </c>
      <c r="C11" s="25">
        <f>D11+E11+F11+G11</f>
        <v>76433.559000000008</v>
      </c>
      <c r="D11" s="25">
        <f>D12+D13+D16+D17+D18+D19</f>
        <v>38223.519999999997</v>
      </c>
      <c r="E11" s="25">
        <f t="shared" ref="E11:G11" si="3">E12+E13+E16+E17+E18+E19</f>
        <v>9087.5750000000007</v>
      </c>
      <c r="F11" s="25">
        <f t="shared" si="3"/>
        <v>28148.963</v>
      </c>
      <c r="G11" s="25">
        <f t="shared" si="3"/>
        <v>973.50099999999998</v>
      </c>
      <c r="I11" s="30"/>
      <c r="J11" s="30"/>
    </row>
    <row r="12" spans="1:10" x14ac:dyDescent="0.2">
      <c r="A12" s="10"/>
      <c r="B12" s="18" t="s">
        <v>36</v>
      </c>
      <c r="C12" s="26">
        <f>D12+E12+F12+G12</f>
        <v>19530.973000000002</v>
      </c>
      <c r="D12" s="26">
        <f>'[1]Таб 1.30'!$C$112</f>
        <v>1674.5809999999999</v>
      </c>
      <c r="E12" s="26">
        <f>'[1]Таб 1.30'!$C$153</f>
        <v>6064.7640000000001</v>
      </c>
      <c r="F12" s="26">
        <f>'[1]Таб 1.30'!$C$203+78.026</f>
        <v>11677.28</v>
      </c>
      <c r="G12" s="26">
        <f>'[1]Таб 1.30'!$C$244-0.021</f>
        <v>114.348</v>
      </c>
      <c r="H12" s="6"/>
      <c r="I12" s="31"/>
      <c r="J12" s="31"/>
    </row>
    <row r="13" spans="1:10" x14ac:dyDescent="0.2">
      <c r="A13" s="10"/>
      <c r="B13" s="18" t="s">
        <v>26</v>
      </c>
      <c r="C13" s="26">
        <f>C14+C15</f>
        <v>1852.902</v>
      </c>
      <c r="D13" s="26">
        <f t="shared" ref="D13:G13" si="4">D14+D15</f>
        <v>0</v>
      </c>
      <c r="E13" s="26">
        <f t="shared" si="4"/>
        <v>197.851</v>
      </c>
      <c r="F13" s="26">
        <f t="shared" si="4"/>
        <v>1620.9689999999998</v>
      </c>
      <c r="G13" s="26">
        <f t="shared" si="4"/>
        <v>34.082000000000001</v>
      </c>
      <c r="H13" s="31"/>
      <c r="J13" s="31"/>
    </row>
    <row r="14" spans="1:10" s="36" customFormat="1" ht="12" x14ac:dyDescent="0.2">
      <c r="A14" s="33"/>
      <c r="B14" s="34" t="s">
        <v>27</v>
      </c>
      <c r="C14" s="35">
        <f t="shared" ref="C13:C19" si="5">D14+E14+F14+G14</f>
        <v>1727.403</v>
      </c>
      <c r="D14" s="26">
        <v>0</v>
      </c>
      <c r="E14" s="35">
        <v>197.851</v>
      </c>
      <c r="F14" s="35">
        <f>1124.552+400.461</f>
        <v>1525.0129999999999</v>
      </c>
      <c r="G14" s="35">
        <f>4.539</f>
        <v>4.5389999999999997</v>
      </c>
      <c r="J14" s="43"/>
    </row>
    <row r="15" spans="1:10" s="36" customFormat="1" ht="12" x14ac:dyDescent="0.2">
      <c r="A15" s="33"/>
      <c r="B15" s="34" t="s">
        <v>28</v>
      </c>
      <c r="C15" s="35">
        <f t="shared" si="5"/>
        <v>125.499</v>
      </c>
      <c r="D15" s="26">
        <v>0</v>
      </c>
      <c r="E15" s="35">
        <v>0</v>
      </c>
      <c r="F15" s="35">
        <v>95.956000000000003</v>
      </c>
      <c r="G15" s="35">
        <v>29.542999999999999</v>
      </c>
      <c r="J15" s="43"/>
    </row>
    <row r="16" spans="1:10" x14ac:dyDescent="0.2">
      <c r="A16" s="10"/>
      <c r="B16" s="18" t="s">
        <v>20</v>
      </c>
      <c r="C16" s="26">
        <f t="shared" si="5"/>
        <v>370.923</v>
      </c>
      <c r="D16" s="26">
        <v>0</v>
      </c>
      <c r="E16" s="26">
        <v>0</v>
      </c>
      <c r="F16" s="26">
        <f>'[1]Таб 1.30'!$C$206</f>
        <v>370.923</v>
      </c>
      <c r="G16" s="26">
        <v>0</v>
      </c>
    </row>
    <row r="17" spans="1:10" x14ac:dyDescent="0.2">
      <c r="A17" s="10"/>
      <c r="B17" s="18" t="s">
        <v>29</v>
      </c>
      <c r="C17" s="26">
        <f t="shared" si="5"/>
        <v>5259</v>
      </c>
      <c r="D17" s="26">
        <f>'[1]Таб 1.30'!$C$114</f>
        <v>5200</v>
      </c>
      <c r="E17" s="26">
        <v>0</v>
      </c>
      <c r="F17" s="26">
        <f>'[1]Таб 1.30'!$C$205</f>
        <v>59</v>
      </c>
      <c r="G17" s="26">
        <v>0</v>
      </c>
    </row>
    <row r="18" spans="1:10" x14ac:dyDescent="0.2">
      <c r="A18" s="10"/>
      <c r="B18" s="18" t="s">
        <v>30</v>
      </c>
      <c r="C18" s="26">
        <f t="shared" si="5"/>
        <v>49032.760999999999</v>
      </c>
      <c r="D18" s="26">
        <f>'[1]Таб 1.30'!$C$113</f>
        <v>31348.938999999998</v>
      </c>
      <c r="E18" s="29">
        <f>'[1]Таб 1.30'!$C$154</f>
        <v>2437.96</v>
      </c>
      <c r="F18" s="29">
        <f>'[1]Таб 1.30'!$C$204</f>
        <v>14420.790999999999</v>
      </c>
      <c r="G18" s="29">
        <f>'[1]Таб 1.30'!$C$245</f>
        <v>825.07100000000003</v>
      </c>
    </row>
    <row r="19" spans="1:10" x14ac:dyDescent="0.2">
      <c r="A19" s="10"/>
      <c r="B19" s="18" t="s">
        <v>34</v>
      </c>
      <c r="C19" s="26">
        <f t="shared" si="5"/>
        <v>387</v>
      </c>
      <c r="D19" s="26">
        <v>0</v>
      </c>
      <c r="E19" s="29">
        <f>'[1]Таб 1.30'!$C$40</f>
        <v>387</v>
      </c>
      <c r="F19" s="29">
        <v>0</v>
      </c>
      <c r="G19" s="29">
        <v>0</v>
      </c>
    </row>
    <row r="20" spans="1:10" x14ac:dyDescent="0.2">
      <c r="A20" s="10"/>
      <c r="B20" s="17" t="s">
        <v>18</v>
      </c>
      <c r="C20" s="25">
        <f>D20+E20+F20+G20</f>
        <v>249981.05620000002</v>
      </c>
      <c r="D20" s="27">
        <f>SUM(D21:D30)</f>
        <v>158668.16200000001</v>
      </c>
      <c r="E20" s="27">
        <f t="shared" ref="E20:G20" si="6">SUM(E21:E30)</f>
        <v>67011.118999999992</v>
      </c>
      <c r="F20" s="27">
        <f t="shared" si="6"/>
        <v>23983.288199999995</v>
      </c>
      <c r="G20" s="27">
        <f t="shared" si="6"/>
        <v>318.48700000000002</v>
      </c>
    </row>
    <row r="21" spans="1:10" x14ac:dyDescent="0.2">
      <c r="A21" s="10"/>
      <c r="B21" s="18" t="s">
        <v>37</v>
      </c>
      <c r="C21" s="26">
        <f>D21+E21+F21+G21</f>
        <v>0</v>
      </c>
      <c r="D21" s="26">
        <v>0</v>
      </c>
      <c r="E21" s="26">
        <v>0</v>
      </c>
      <c r="F21" s="26">
        <v>0</v>
      </c>
      <c r="G21" s="26">
        <v>0</v>
      </c>
    </row>
    <row r="22" spans="1:10" x14ac:dyDescent="0.2">
      <c r="A22" s="10"/>
      <c r="B22" s="44" t="s">
        <v>38</v>
      </c>
      <c r="C22" s="26">
        <f t="shared" ref="C22:C30" si="7">D22+E22+F22+G22</f>
        <v>113014.727</v>
      </c>
      <c r="D22" s="26">
        <v>31904.418000000001</v>
      </c>
      <c r="E22" s="26">
        <v>58665.07</v>
      </c>
      <c r="F22" s="26">
        <v>22432.938999999998</v>
      </c>
      <c r="G22" s="26">
        <v>12.3</v>
      </c>
    </row>
    <row r="23" spans="1:10" x14ac:dyDescent="0.2">
      <c r="A23" s="10"/>
      <c r="B23" s="18" t="s">
        <v>40</v>
      </c>
      <c r="C23" s="26">
        <f t="shared" si="7"/>
        <v>3344.049</v>
      </c>
      <c r="D23" s="26">
        <v>0</v>
      </c>
      <c r="E23" s="26">
        <v>2760.433</v>
      </c>
      <c r="F23" s="26">
        <v>547.05600000000004</v>
      </c>
      <c r="G23" s="26">
        <v>36.56</v>
      </c>
    </row>
    <row r="24" spans="1:10" x14ac:dyDescent="0.2">
      <c r="A24" s="10"/>
      <c r="B24" s="44" t="s">
        <v>35</v>
      </c>
      <c r="C24" s="26">
        <f t="shared" si="7"/>
        <v>0</v>
      </c>
      <c r="D24" s="26">
        <v>0</v>
      </c>
      <c r="E24" s="26">
        <v>0</v>
      </c>
      <c r="F24" s="26">
        <v>0</v>
      </c>
      <c r="G24" s="26">
        <v>0</v>
      </c>
    </row>
    <row r="25" spans="1:10" x14ac:dyDescent="0.2">
      <c r="A25" s="10"/>
      <c r="B25" s="18" t="s">
        <v>39</v>
      </c>
      <c r="C25" s="26">
        <f t="shared" si="7"/>
        <v>123785.74</v>
      </c>
      <c r="D25" s="26">
        <v>123160.19</v>
      </c>
      <c r="E25" s="26">
        <v>625.54999999999995</v>
      </c>
      <c r="F25" s="26">
        <v>0</v>
      </c>
      <c r="G25" s="26">
        <v>0</v>
      </c>
    </row>
    <row r="26" spans="1:10" x14ac:dyDescent="0.2">
      <c r="A26" s="10"/>
      <c r="B26" s="18" t="s">
        <v>31</v>
      </c>
      <c r="C26" s="26">
        <f t="shared" si="7"/>
        <v>950.89919999999995</v>
      </c>
      <c r="D26" s="26">
        <v>0</v>
      </c>
      <c r="E26" s="26">
        <v>0</v>
      </c>
      <c r="F26" s="26">
        <v>950.89919999999995</v>
      </c>
      <c r="G26" s="26">
        <v>0</v>
      </c>
    </row>
    <row r="27" spans="1:10" x14ac:dyDescent="0.2">
      <c r="A27" s="10"/>
      <c r="B27" s="18" t="s">
        <v>16</v>
      </c>
      <c r="C27" s="26">
        <f t="shared" si="7"/>
        <v>16.332999999999998</v>
      </c>
      <c r="D27" s="26">
        <v>0</v>
      </c>
      <c r="E27" s="26">
        <f>1.181</f>
        <v>1.181</v>
      </c>
      <c r="F27" s="26">
        <v>15.151999999999999</v>
      </c>
      <c r="G27" s="26">
        <v>0</v>
      </c>
    </row>
    <row r="28" spans="1:10" x14ac:dyDescent="0.2">
      <c r="A28" s="10"/>
      <c r="B28" s="18" t="s">
        <v>42</v>
      </c>
      <c r="C28" s="26">
        <f t="shared" si="7"/>
        <v>3603.5540000000001</v>
      </c>
      <c r="D28" s="26">
        <v>3603.5540000000001</v>
      </c>
      <c r="E28" s="26">
        <v>0</v>
      </c>
      <c r="F28" s="26">
        <v>0</v>
      </c>
      <c r="G28" s="26">
        <v>0</v>
      </c>
    </row>
    <row r="29" spans="1:10" x14ac:dyDescent="0.2">
      <c r="A29" s="10"/>
      <c r="B29" s="18" t="s">
        <v>33</v>
      </c>
      <c r="C29" s="26">
        <f t="shared" si="7"/>
        <v>1605.875</v>
      </c>
      <c r="D29" s="26">
        <v>0</v>
      </c>
      <c r="E29" s="26">
        <v>1605.875</v>
      </c>
      <c r="F29" s="26">
        <v>0</v>
      </c>
      <c r="G29" s="26">
        <v>0</v>
      </c>
    </row>
    <row r="30" spans="1:10" ht="15" customHeight="1" x14ac:dyDescent="0.2">
      <c r="A30" s="10"/>
      <c r="B30" s="18" t="s">
        <v>41</v>
      </c>
      <c r="C30" s="26">
        <f t="shared" si="7"/>
        <v>3659.8790000000004</v>
      </c>
      <c r="D30" s="26">
        <v>0</v>
      </c>
      <c r="E30" s="26">
        <v>3353.01</v>
      </c>
      <c r="F30" s="26">
        <v>37.241999999999997</v>
      </c>
      <c r="G30" s="26">
        <v>269.62700000000001</v>
      </c>
    </row>
    <row r="31" spans="1:10" x14ac:dyDescent="0.2">
      <c r="A31" s="10"/>
      <c r="B31" s="18"/>
      <c r="C31" s="23"/>
      <c r="D31" s="23"/>
      <c r="E31" s="23"/>
      <c r="F31" s="23"/>
      <c r="G31" s="23"/>
    </row>
    <row r="32" spans="1:10" s="6" customFormat="1" x14ac:dyDescent="0.2">
      <c r="A32" s="8"/>
      <c r="B32" s="17" t="s">
        <v>11</v>
      </c>
      <c r="C32" s="25">
        <f>D32+E32+F32+G32</f>
        <v>43.677190000000003</v>
      </c>
      <c r="D32" s="25">
        <f>D33+D42</f>
        <v>26.279419999999998</v>
      </c>
      <c r="E32" s="25">
        <f t="shared" ref="E32:G32" si="8">E33+E42</f>
        <v>10.27731</v>
      </c>
      <c r="F32" s="25">
        <f t="shared" si="8"/>
        <v>6.9490699999999999</v>
      </c>
      <c r="G32" s="25">
        <f t="shared" si="8"/>
        <v>0.17138999999999999</v>
      </c>
      <c r="I32" s="2"/>
      <c r="J32" s="30"/>
    </row>
    <row r="33" spans="1:11" s="6" customFormat="1" x14ac:dyDescent="0.2">
      <c r="A33" s="8"/>
      <c r="B33" s="17" t="s">
        <v>17</v>
      </c>
      <c r="C33" s="25">
        <f>D33+E33+F33+G33</f>
        <v>10.147729999999999</v>
      </c>
      <c r="D33" s="25">
        <f>D34+D35+D38+D39+D40+D41</f>
        <v>5.0740499999999997</v>
      </c>
      <c r="E33" s="25">
        <f>E34+E35+E38+E39+E40+E41</f>
        <v>1.2065300000000001</v>
      </c>
      <c r="F33" s="25">
        <f>F34+F35+F38+F39+F40+F41</f>
        <v>3.7379100000000003</v>
      </c>
      <c r="G33" s="25">
        <f>G34+G35+G38+G39+G40+G41</f>
        <v>0.12923999999999999</v>
      </c>
      <c r="I33" s="31"/>
      <c r="J33" s="30"/>
    </row>
    <row r="34" spans="1:11" x14ac:dyDescent="0.2">
      <c r="A34" s="10"/>
      <c r="B34" s="18" t="s">
        <v>36</v>
      </c>
      <c r="C34" s="26">
        <f t="shared" ref="C34:C52" si="9">D34+E34+F34+G34</f>
        <v>3.1499099999999998</v>
      </c>
      <c r="D34" s="23">
        <f>'[1]Таб 1.30'!$D$112+0.488</f>
        <v>0.68986999999999998</v>
      </c>
      <c r="E34" s="23">
        <f>'[1]Таб 1.30'!$D$153+0.1047</f>
        <v>0.83579000000000003</v>
      </c>
      <c r="F34" s="23">
        <f>'[1]Таб 1.30'!$D$203+0.2248</f>
        <v>1.6230600000000002</v>
      </c>
      <c r="G34" s="23">
        <f>'[1]Таб 1.30'!$D$244-0.0126</f>
        <v>1.1900000000000001E-3</v>
      </c>
      <c r="I34" s="43"/>
      <c r="J34" s="31"/>
    </row>
    <row r="35" spans="1:11" x14ac:dyDescent="0.2">
      <c r="A35" s="10"/>
      <c r="B35" s="18" t="s">
        <v>26</v>
      </c>
      <c r="C35" s="26">
        <f t="shared" si="9"/>
        <v>0.24735000000000001</v>
      </c>
      <c r="D35" s="23">
        <f t="shared" ref="D35:G35" si="10">D36+D37</f>
        <v>0</v>
      </c>
      <c r="E35" s="23">
        <f t="shared" si="10"/>
        <v>2.64E-2</v>
      </c>
      <c r="F35" s="23">
        <f t="shared" si="10"/>
        <v>0.21640000000000001</v>
      </c>
      <c r="G35" s="23">
        <f t="shared" si="10"/>
        <v>4.5500000000000002E-3</v>
      </c>
      <c r="H35" s="31"/>
      <c r="I35" s="43"/>
      <c r="J35" s="31"/>
      <c r="K35" s="31"/>
    </row>
    <row r="36" spans="1:11" s="36" customFormat="1" ht="12" x14ac:dyDescent="0.2">
      <c r="A36" s="33"/>
      <c r="B36" s="34" t="s">
        <v>27</v>
      </c>
      <c r="C36" s="26">
        <f t="shared" si="9"/>
        <v>0.2306</v>
      </c>
      <c r="D36" s="35">
        <v>0</v>
      </c>
      <c r="E36" s="35">
        <v>2.64E-2</v>
      </c>
      <c r="F36" s="35">
        <f>0.05345+0.15015</f>
        <v>0.2036</v>
      </c>
      <c r="G36" s="35">
        <v>5.9999999999999995E-4</v>
      </c>
      <c r="I36" s="43"/>
    </row>
    <row r="37" spans="1:11" s="36" customFormat="1" ht="12" x14ac:dyDescent="0.2">
      <c r="A37" s="33"/>
      <c r="B37" s="34" t="s">
        <v>28</v>
      </c>
      <c r="C37" s="26">
        <f t="shared" si="9"/>
        <v>1.6750000000000001E-2</v>
      </c>
      <c r="D37" s="35">
        <v>0</v>
      </c>
      <c r="E37" s="35">
        <v>0</v>
      </c>
      <c r="F37" s="35">
        <v>1.2800000000000001E-2</v>
      </c>
      <c r="G37" s="35">
        <v>3.9500000000000004E-3</v>
      </c>
    </row>
    <row r="38" spans="1:11" x14ac:dyDescent="0.2">
      <c r="A38" s="10"/>
      <c r="B38" s="18" t="s">
        <v>20</v>
      </c>
      <c r="C38" s="26">
        <f t="shared" si="9"/>
        <v>4.2349999999999999E-2</v>
      </c>
      <c r="D38" s="23">
        <v>0</v>
      </c>
      <c r="E38" s="23">
        <v>0</v>
      </c>
      <c r="F38" s="23">
        <f>'[1]Таб 1.30'!$D$206</f>
        <v>4.2349999999999999E-2</v>
      </c>
      <c r="G38" s="23">
        <v>0</v>
      </c>
    </row>
    <row r="39" spans="1:11" x14ac:dyDescent="0.2">
      <c r="A39" s="10"/>
      <c r="B39" s="18" t="s">
        <v>29</v>
      </c>
      <c r="C39" s="26">
        <f t="shared" si="9"/>
        <v>0.64166999999999996</v>
      </c>
      <c r="D39" s="23">
        <f>'[1]Таб 1.30'!$D$114</f>
        <v>0.63166999999999995</v>
      </c>
      <c r="E39" s="23">
        <v>0</v>
      </c>
      <c r="F39" s="23">
        <f>'[1]Таб 1.30'!$D$205</f>
        <v>0.01</v>
      </c>
      <c r="G39" s="23">
        <v>0</v>
      </c>
    </row>
    <row r="40" spans="1:11" x14ac:dyDescent="0.2">
      <c r="A40" s="10"/>
      <c r="B40" s="18" t="s">
        <v>30</v>
      </c>
      <c r="C40" s="26">
        <f t="shared" si="9"/>
        <v>6.0162800000000001</v>
      </c>
      <c r="D40" s="23">
        <f>'[1]Таб 1.30'!$D$113</f>
        <v>3.75251</v>
      </c>
      <c r="E40" s="23">
        <f>'[1]Таб 1.30'!$D$154</f>
        <v>0.29416999999999999</v>
      </c>
      <c r="F40" s="23">
        <f>'[1]Таб 1.30'!$D$204</f>
        <v>1.8461000000000001</v>
      </c>
      <c r="G40" s="23">
        <f>'[1]Таб 1.30'!$D$245</f>
        <v>0.1235</v>
      </c>
    </row>
    <row r="41" spans="1:11" x14ac:dyDescent="0.2">
      <c r="A41" s="10"/>
      <c r="B41" s="18" t="s">
        <v>34</v>
      </c>
      <c r="C41" s="26">
        <f t="shared" si="9"/>
        <v>5.0169999999999999E-2</v>
      </c>
      <c r="D41" s="23">
        <v>0</v>
      </c>
      <c r="E41" s="23">
        <f>'[1]Таб 1.30'!$D$40</f>
        <v>5.0169999999999999E-2</v>
      </c>
      <c r="F41" s="23">
        <v>0</v>
      </c>
      <c r="G41" s="23">
        <v>0</v>
      </c>
    </row>
    <row r="42" spans="1:11" x14ac:dyDescent="0.2">
      <c r="A42" s="10"/>
      <c r="B42" s="17" t="s">
        <v>18</v>
      </c>
      <c r="C42" s="25">
        <f>D42+E42+F42+G42</f>
        <v>33.529459999999993</v>
      </c>
      <c r="D42" s="25">
        <f>SUM(D43:D52)</f>
        <v>21.205369999999998</v>
      </c>
      <c r="E42" s="25">
        <f t="shared" ref="E42:G42" si="11">SUM(E43:E52)</f>
        <v>9.0707799999999992</v>
      </c>
      <c r="F42" s="25">
        <f t="shared" si="11"/>
        <v>3.2111599999999996</v>
      </c>
      <c r="G42" s="25">
        <f t="shared" si="11"/>
        <v>4.215E-2</v>
      </c>
    </row>
    <row r="43" spans="1:11" x14ac:dyDescent="0.2">
      <c r="A43" s="10"/>
      <c r="B43" s="18" t="s">
        <v>23</v>
      </c>
      <c r="C43" s="26">
        <f t="shared" si="9"/>
        <v>0</v>
      </c>
      <c r="D43" s="23">
        <v>0</v>
      </c>
      <c r="E43" s="23">
        <v>0</v>
      </c>
      <c r="F43" s="23">
        <v>0</v>
      </c>
      <c r="G43" s="23">
        <v>0</v>
      </c>
    </row>
    <row r="44" spans="1:11" x14ac:dyDescent="0.2">
      <c r="A44" s="10"/>
      <c r="B44" s="44" t="s">
        <v>21</v>
      </c>
      <c r="C44" s="26">
        <f t="shared" si="9"/>
        <v>15.170259999999999</v>
      </c>
      <c r="D44" s="23">
        <v>4.2826199999999996</v>
      </c>
      <c r="E44" s="23">
        <v>7.8747699999999998</v>
      </c>
      <c r="F44" s="23">
        <v>3.0112299999999999</v>
      </c>
      <c r="G44" s="23">
        <v>1.64E-3</v>
      </c>
    </row>
    <row r="45" spans="1:11" x14ac:dyDescent="0.2">
      <c r="A45" s="10"/>
      <c r="B45" s="18" t="s">
        <v>40</v>
      </c>
      <c r="C45" s="26">
        <f t="shared" si="9"/>
        <v>0.51446999999999998</v>
      </c>
      <c r="D45" s="23">
        <v>0</v>
      </c>
      <c r="E45" s="23">
        <v>0.42468</v>
      </c>
      <c r="F45" s="23">
        <v>8.4159999999999999E-2</v>
      </c>
      <c r="G45" s="23">
        <v>5.6299999999999996E-3</v>
      </c>
    </row>
    <row r="46" spans="1:11" x14ac:dyDescent="0.2">
      <c r="A46" s="10"/>
      <c r="B46" s="44" t="s">
        <v>19</v>
      </c>
      <c r="C46" s="26">
        <f t="shared" si="9"/>
        <v>0</v>
      </c>
      <c r="D46" s="23">
        <v>0</v>
      </c>
      <c r="E46" s="23">
        <v>0</v>
      </c>
      <c r="F46" s="23">
        <v>0</v>
      </c>
      <c r="G46" s="23">
        <v>0</v>
      </c>
    </row>
    <row r="47" spans="1:11" x14ac:dyDescent="0.2">
      <c r="A47" s="10"/>
      <c r="B47" s="18" t="s">
        <v>39</v>
      </c>
      <c r="C47" s="26">
        <f t="shared" si="9"/>
        <v>16.594999999999999</v>
      </c>
      <c r="D47" s="23">
        <v>16.510999999999999</v>
      </c>
      <c r="E47" s="23">
        <v>8.4000000000000005E-2</v>
      </c>
      <c r="F47" s="23">
        <v>0</v>
      </c>
      <c r="G47" s="23">
        <v>0</v>
      </c>
    </row>
    <row r="48" spans="1:11" x14ac:dyDescent="0.2">
      <c r="A48" s="10"/>
      <c r="B48" s="18" t="s">
        <v>31</v>
      </c>
      <c r="C48" s="26">
        <f t="shared" si="9"/>
        <v>0.1086</v>
      </c>
      <c r="D48" s="23">
        <v>0</v>
      </c>
      <c r="E48" s="23">
        <v>0</v>
      </c>
      <c r="F48" s="23">
        <v>0.1086</v>
      </c>
      <c r="G48" s="23">
        <v>0</v>
      </c>
    </row>
    <row r="49" spans="1:7" x14ac:dyDescent="0.2">
      <c r="A49" s="10"/>
      <c r="B49" s="18" t="s">
        <v>16</v>
      </c>
      <c r="C49" s="26">
        <f t="shared" si="9"/>
        <v>2.49E-3</v>
      </c>
      <c r="D49" s="23">
        <v>0</v>
      </c>
      <c r="E49" s="23">
        <v>1.3999999999999999E-4</v>
      </c>
      <c r="F49" s="23">
        <v>2.3500000000000001E-3</v>
      </c>
      <c r="G49" s="23">
        <v>0</v>
      </c>
    </row>
    <row r="50" spans="1:7" x14ac:dyDescent="0.2">
      <c r="A50" s="10"/>
      <c r="B50" s="18" t="s">
        <v>42</v>
      </c>
      <c r="C50" s="26">
        <f t="shared" si="9"/>
        <v>0.41175</v>
      </c>
      <c r="D50" s="23">
        <v>0.41175</v>
      </c>
      <c r="E50" s="23">
        <v>0</v>
      </c>
      <c r="F50" s="23">
        <v>0</v>
      </c>
      <c r="G50" s="23">
        <v>0</v>
      </c>
    </row>
    <row r="51" spans="1:7" x14ac:dyDescent="0.2">
      <c r="A51" s="10"/>
      <c r="B51" s="18" t="s">
        <v>32</v>
      </c>
      <c r="C51" s="26">
        <f t="shared" si="9"/>
        <v>0.25341999999999998</v>
      </c>
      <c r="D51" s="23">
        <v>0</v>
      </c>
      <c r="E51" s="23">
        <v>0.25341999999999998</v>
      </c>
      <c r="F51" s="23">
        <v>0</v>
      </c>
      <c r="G51" s="23">
        <v>0</v>
      </c>
    </row>
    <row r="52" spans="1:7" ht="14.25" customHeight="1" x14ac:dyDescent="0.2">
      <c r="A52" s="10"/>
      <c r="B52" s="18" t="s">
        <v>41</v>
      </c>
      <c r="C52" s="26">
        <f t="shared" si="9"/>
        <v>0.47347</v>
      </c>
      <c r="D52" s="23">
        <v>0</v>
      </c>
      <c r="E52" s="23">
        <v>0.43376999999999999</v>
      </c>
      <c r="F52" s="23">
        <v>4.8199999999999996E-3</v>
      </c>
      <c r="G52" s="23">
        <v>3.4880000000000001E-2</v>
      </c>
    </row>
    <row r="53" spans="1:7" x14ac:dyDescent="0.2">
      <c r="A53" s="10"/>
      <c r="B53" s="18"/>
      <c r="C53" s="26"/>
      <c r="D53" s="26"/>
      <c r="E53" s="26"/>
      <c r="F53" s="26"/>
      <c r="G53" s="26"/>
    </row>
    <row r="54" spans="1:7" s="13" customFormat="1" x14ac:dyDescent="0.2">
      <c r="A54" s="12" t="s">
        <v>15</v>
      </c>
      <c r="B54" s="39" t="s">
        <v>22</v>
      </c>
      <c r="C54" s="39"/>
      <c r="D54" s="39"/>
      <c r="E54" s="39"/>
      <c r="F54" s="39"/>
      <c r="G54" s="39"/>
    </row>
    <row r="55" spans="1:7" s="15" customFormat="1" x14ac:dyDescent="0.2">
      <c r="A55" s="14"/>
      <c r="B55" s="21" t="s">
        <v>10</v>
      </c>
      <c r="C55" s="28">
        <f>D55+E55+F55+G55</f>
        <v>326414.6152</v>
      </c>
      <c r="D55" s="28">
        <f>D10</f>
        <v>196891.682</v>
      </c>
      <c r="E55" s="28">
        <f t="shared" ref="E55:G55" si="12">E10</f>
        <v>76098.693999999989</v>
      </c>
      <c r="F55" s="28">
        <f t="shared" si="12"/>
        <v>52132.251199999999</v>
      </c>
      <c r="G55" s="28">
        <f t="shared" si="12"/>
        <v>1291.9880000000001</v>
      </c>
    </row>
    <row r="56" spans="1:7" s="15" customFormat="1" x14ac:dyDescent="0.2">
      <c r="A56" s="14"/>
      <c r="B56" s="21" t="s">
        <v>11</v>
      </c>
      <c r="C56" s="28">
        <f>D56+E56+F56+G56</f>
        <v>43.677190000000003</v>
      </c>
      <c r="D56" s="22">
        <f>D32</f>
        <v>26.279419999999998</v>
      </c>
      <c r="E56" s="22">
        <f>E32</f>
        <v>10.27731</v>
      </c>
      <c r="F56" s="22">
        <f>F32</f>
        <v>6.9490699999999999</v>
      </c>
      <c r="G56" s="22">
        <f>G32</f>
        <v>0.17138999999999999</v>
      </c>
    </row>
    <row r="57" spans="1:7" x14ac:dyDescent="0.2">
      <c r="A57" s="8" t="s">
        <v>24</v>
      </c>
      <c r="B57" s="38" t="s">
        <v>12</v>
      </c>
      <c r="C57" s="38"/>
      <c r="D57" s="38"/>
      <c r="E57" s="38"/>
      <c r="F57" s="38"/>
      <c r="G57" s="38"/>
    </row>
    <row r="58" spans="1:7" x14ac:dyDescent="0.2">
      <c r="A58" s="10"/>
      <c r="B58" s="16" t="s">
        <v>10</v>
      </c>
      <c r="C58" s="28">
        <f>D58+E58+F58+G58</f>
        <v>15345.007000000001</v>
      </c>
      <c r="D58" s="23">
        <v>10026.580900000001</v>
      </c>
      <c r="E58" s="23">
        <v>3121.8643999999999</v>
      </c>
      <c r="F58" s="23">
        <v>2143.3181</v>
      </c>
      <c r="G58" s="23">
        <v>53.243600000000001</v>
      </c>
    </row>
    <row r="59" spans="1:7" x14ac:dyDescent="0.2">
      <c r="A59" s="10"/>
      <c r="B59" s="16" t="s">
        <v>11</v>
      </c>
      <c r="C59" s="28">
        <f t="shared" ref="C59" si="13">D59+E59+F59+G59</f>
        <v>2.0533000000000001</v>
      </c>
      <c r="D59" s="23">
        <v>1.34169</v>
      </c>
      <c r="E59" s="23">
        <v>0.41758000000000001</v>
      </c>
      <c r="F59" s="23">
        <v>0.28689999999999999</v>
      </c>
      <c r="G59" s="23">
        <v>7.1300000000000001E-3</v>
      </c>
    </row>
    <row r="60" spans="1:7" x14ac:dyDescent="0.2">
      <c r="A60" s="10" t="s">
        <v>25</v>
      </c>
      <c r="B60" s="19" t="s">
        <v>7</v>
      </c>
      <c r="C60" s="32">
        <f>C58/C7*100</f>
        <v>4.4899999892380507</v>
      </c>
      <c r="D60" s="20"/>
      <c r="E60" s="20"/>
      <c r="F60" s="20"/>
      <c r="G60" s="20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4"/>
    </row>
    <row r="67" spans="1:8" s="9" customFormat="1" x14ac:dyDescent="0.2">
      <c r="A67" s="11"/>
      <c r="D67" s="24"/>
      <c r="H67" s="2"/>
    </row>
    <row r="68" spans="1:8" s="9" customFormat="1" x14ac:dyDescent="0.2">
      <c r="A68" s="11"/>
      <c r="D68" s="24"/>
      <c r="H68" s="2"/>
    </row>
    <row r="69" spans="1:8" s="9" customFormat="1" x14ac:dyDescent="0.2">
      <c r="A69" s="11"/>
      <c r="D69" s="24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E65379:G65540 C7:G8 E65369:G65370 E65364:G65366 C55:G56 E65376:G65377 C58:G60 D10:G19 D21:G53 C10:C53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год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CherepashkinaNY</cp:lastModifiedBy>
  <cp:lastPrinted>2016-01-18T10:09:57Z</cp:lastPrinted>
  <dcterms:created xsi:type="dcterms:W3CDTF">2011-05-11T12:19:29Z</dcterms:created>
  <dcterms:modified xsi:type="dcterms:W3CDTF">2021-01-20T11:49:16Z</dcterms:modified>
</cp:coreProperties>
</file>