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7635" tabRatio="294"/>
  </bookViews>
  <sheets>
    <sheet name="2018 год " sheetId="4" r:id="rId1"/>
  </sheets>
  <externalReferences>
    <externalReference r:id="rId2"/>
    <externalReference r:id="rId3"/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G56" i="4"/>
  <c r="F56"/>
  <c r="E56"/>
  <c r="D56"/>
  <c r="G36"/>
  <c r="F40"/>
  <c r="F36"/>
  <c r="E36"/>
  <c r="E40"/>
  <c r="D40"/>
  <c r="G34"/>
  <c r="F34"/>
  <c r="E34"/>
  <c r="D34"/>
  <c r="G40" l="1"/>
  <c r="E41" l="1"/>
  <c r="G18" l="1"/>
  <c r="F18"/>
  <c r="D18"/>
  <c r="E18"/>
  <c r="F17"/>
  <c r="G14" l="1"/>
  <c r="G12"/>
  <c r="F12"/>
  <c r="E12"/>
  <c r="D12"/>
  <c r="G15"/>
  <c r="F15"/>
  <c r="F20" l="1"/>
  <c r="G20"/>
  <c r="F35"/>
  <c r="E35"/>
  <c r="G35"/>
  <c r="D36"/>
  <c r="D35" s="1"/>
  <c r="D37"/>
  <c r="E37"/>
  <c r="D38"/>
  <c r="E38"/>
  <c r="G38"/>
  <c r="E39"/>
  <c r="G39"/>
  <c r="D41"/>
  <c r="F41"/>
  <c r="G41"/>
  <c r="D43"/>
  <c r="D13" l="1"/>
  <c r="E25"/>
  <c r="D20"/>
  <c r="C19"/>
  <c r="C59"/>
  <c r="C58"/>
  <c r="C7"/>
  <c r="C44"/>
  <c r="C45"/>
  <c r="C46"/>
  <c r="C47"/>
  <c r="C48"/>
  <c r="C49"/>
  <c r="C50"/>
  <c r="C51"/>
  <c r="C52"/>
  <c r="C43"/>
  <c r="C22"/>
  <c r="C23"/>
  <c r="C24"/>
  <c r="C26"/>
  <c r="C27"/>
  <c r="C28"/>
  <c r="C29"/>
  <c r="C30"/>
  <c r="C21"/>
  <c r="E42"/>
  <c r="F42"/>
  <c r="G42"/>
  <c r="D42"/>
  <c r="C40" l="1"/>
  <c r="E33"/>
  <c r="E20"/>
  <c r="C20" s="1"/>
  <c r="C37"/>
  <c r="F38"/>
  <c r="C38" s="1"/>
  <c r="C60"/>
  <c r="C8"/>
  <c r="C39"/>
  <c r="D33"/>
  <c r="C36"/>
  <c r="C35"/>
  <c r="C42"/>
  <c r="C41"/>
  <c r="F13"/>
  <c r="G13"/>
  <c r="C16"/>
  <c r="D11"/>
  <c r="C25"/>
  <c r="E13"/>
  <c r="E11" s="1"/>
  <c r="C15"/>
  <c r="C14"/>
  <c r="C18"/>
  <c r="C17"/>
  <c r="C12"/>
  <c r="E32" l="1"/>
  <c r="E10"/>
  <c r="E55" s="1"/>
  <c r="F33"/>
  <c r="D32"/>
  <c r="G33"/>
  <c r="C34"/>
  <c r="G11"/>
  <c r="G10" s="1"/>
  <c r="G55" s="1"/>
  <c r="C13"/>
  <c r="F11"/>
  <c r="D10"/>
  <c r="D55" s="1"/>
  <c r="G32" l="1"/>
  <c r="F32"/>
  <c r="F10"/>
  <c r="F55" s="1"/>
  <c r="C55" s="1"/>
  <c r="C11"/>
  <c r="C33"/>
  <c r="C56"/>
  <c r="C32" l="1"/>
  <c r="C10"/>
</calcChain>
</file>

<file path=xl/sharedStrings.xml><?xml version="1.0" encoding="utf-8"?>
<sst xmlns="http://schemas.openxmlformats.org/spreadsheetml/2006/main" count="66" uniqueCount="44">
  <si>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</si>
  <si>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</si>
  <si>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</si>
  <si>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</si>
  <si>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</si>
  <si>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</si>
  <si>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</si>
  <si>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</si>
  <si>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</si>
  <si>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</si>
  <si>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</si>
  <si>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</si>
  <si>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</si>
  <si>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</si>
  <si>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</si>
  <si>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</si>
  <si>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</si>
  <si>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</si>
  <si>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</si>
  <si>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ФГУ ГНП РКЦ ЦСКБ-Прогресс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</si>
  <si>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</si>
  <si>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</si>
  <si>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</si>
  <si>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</si>
  <si>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4.</t>
  </si>
  <si>
    <t>4.1</t>
  </si>
  <si>
    <t>Население в том числе</t>
  </si>
  <si>
    <t>население село</t>
  </si>
  <si>
    <t>население город</t>
  </si>
  <si>
    <t>ООО "Русэнергоресурс"</t>
  </si>
  <si>
    <t>ООО РН-Энерго</t>
  </si>
  <si>
    <t>ООО " Сетевая компания"</t>
  </si>
  <si>
    <t>ООО Транснефтьэлектросетьсервис</t>
  </si>
  <si>
    <t>ООО "Транснефтьэлектросетьсервис"</t>
  </si>
  <si>
    <t>ООО "СамараСеть"</t>
  </si>
  <si>
    <t>ООО "РУСЭНЕРГОСБЫТ"</t>
  </si>
  <si>
    <t>АО "РКЦ "Прогресс"</t>
  </si>
  <si>
    <t>ООО"Энергосервис"</t>
  </si>
  <si>
    <t>Баланс электроэнергии на 2018 год</t>
  </si>
  <si>
    <t>ПАО "СамараЭнерго"</t>
  </si>
  <si>
    <t>АО "Похвистневоэнерго"</t>
  </si>
  <si>
    <t>АО "Самарская Сетевая Компания"</t>
  </si>
  <si>
    <t>ПАО "МРСК Волги"</t>
  </si>
  <si>
    <t>ООО "Энергохолдинг"</t>
  </si>
</sst>
</file>

<file path=xl/styles.xml><?xml version="1.0" encoding="utf-8"?>
<styleSheet xmlns="http://schemas.openxmlformats.org/spreadsheetml/2006/main">
  <numFmts count="3">
    <numFmt numFmtId="164" formatCode="#,##0.00000"/>
    <numFmt numFmtId="165" formatCode="#,##0.0000"/>
    <numFmt numFmtId="166" formatCode="0.000"/>
  </numFmts>
  <fonts count="15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5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5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2" xfId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0" fontId="8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0" fontId="11" fillId="2" borderId="2" xfId="3" applyFont="1" applyFill="1" applyBorder="1" applyAlignment="1" applyProtection="1">
      <alignment horizontal="left" vertical="center" wrapText="1"/>
    </xf>
    <xf numFmtId="164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Fill="1" applyAlignment="1" applyProtection="1">
      <alignment vertical="center"/>
    </xf>
    <xf numFmtId="165" fontId="6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10" fillId="2" borderId="2" xfId="0" applyNumberFormat="1" applyFont="1" applyFill="1" applyBorder="1"/>
    <xf numFmtId="165" fontId="9" fillId="2" borderId="2" xfId="0" applyNumberFormat="1" applyFont="1" applyFill="1" applyBorder="1"/>
    <xf numFmtId="164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0" borderId="2" xfId="0" applyNumberFormat="1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/>
    <xf numFmtId="165" fontId="3" fillId="0" borderId="0" xfId="0" applyNumberFormat="1" applyFont="1" applyFill="1"/>
    <xf numFmtId="4" fontId="11" fillId="2" borderId="2" xfId="0" applyNumberFormat="1" applyFont="1" applyFill="1" applyBorder="1" applyAlignment="1" applyProtection="1">
      <alignment horizontal="right" vertical="center"/>
      <protection locked="0"/>
    </xf>
    <xf numFmtId="49" fontId="12" fillId="0" borderId="2" xfId="3" applyNumberFormat="1" applyFont="1" applyFill="1" applyBorder="1" applyAlignment="1" applyProtection="1">
      <alignment horizontal="center" vertical="center"/>
    </xf>
    <xf numFmtId="0" fontId="13" fillId="2" borderId="2" xfId="3" applyFont="1" applyFill="1" applyBorder="1" applyAlignment="1" applyProtection="1">
      <alignment horizontal="left" vertical="center" wrapText="1"/>
    </xf>
    <xf numFmtId="165" fontId="14" fillId="2" borderId="2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/>
    <xf numFmtId="0" fontId="6" fillId="0" borderId="2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0;&#1057;&#1063;&#1045;&#1058;%20&#1058;&#1040;&#1056;&#1048;&#1060;&#1040;/2018%20&#1075;&#1086;&#1076;%20&#1086;&#1082;&#1090;&#1103;&#1073;&#1088;&#1100;/&#1057;&#1054;&#1043;&#1051;&#1040;&#1057;&#1054;&#1042;&#1040;&#1053;&#1048;&#1045;/&#1057;&#1041;&#1067;&#1058;/&#1057;&#1058;&#1056;&#1059;&#1050;&#1058;&#1059;&#1056;&#1040;%20&#1055;&#1054;&#1051;&#1045;&#1047;&#1053;&#1054;&#1043;&#1054;%20&#1054;&#1058;&#1055;&#1059;&#1057;&#1050;&#1040;%20%202018%20%20&#1057;&#1040;&#1052;&#1040;&#1056;&#1040;&#1069;&#1053;&#1045;&#1056;&#1043;&#1054;%20%20&#1074;&#1077;&#1088;%20&#1086;&#1082;&#1090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0;&#1057;&#1063;&#1045;&#1058;%20&#1058;&#1040;&#1056;&#1048;&#1060;&#1040;/2018%20&#1075;&#1086;&#1076;%20&#1086;&#1082;&#1090;&#1103;&#1073;&#1088;&#1100;/&#1057;&#1054;&#1043;&#1051;&#1040;&#1057;&#1054;&#1042;&#1040;&#1053;&#1048;&#1045;/&#1057;&#1041;&#1067;&#1058;/&#1057;&#1058;&#1056;&#1059;&#1050;&#1058;&#1059;&#1056;&#1040;%20&#1055;&#1054;&#1051;&#1045;&#1047;&#1053;&#1054;&#1043;&#1054;%20&#1054;&#1058;&#1055;&#1059;&#1057;&#1050;&#1040;%20%202018%20&#1056;&#1053;-&#1069;&#1085;&#1077;&#1088;&#1075;&#1086;%20&#1074;&#1077;&#1088;%20&#1086;&#1082;&#1090;&#1103;&#1073;&#1088;&#1100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40;&#1056;&#1048;&#1060;%202017/2017%20&#1087;&#1088;&#1086;&#1073;&#1072;/&#1055;&#1088;&#1072;&#1074;&#1080;&#1083;&#1100;&#1085;&#1099;&#1081;/&#1056;&#1040;&#1057;&#1063;&#1045;&#1058;%20&#1058;&#1040;&#1056;&#1048;&#1060;&#1040;%202017%20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0;&#1057;&#1063;&#1045;&#1058;%20&#1058;&#1040;&#1056;&#1048;&#1060;&#1040;/2018%20&#1075;&#1086;&#1076;%20&#1086;&#1082;&#1090;&#1103;&#1073;&#1088;&#1100;/&#1057;&#1054;&#1043;&#1051;&#1040;&#1057;&#1054;&#1042;&#1040;&#1053;&#1048;&#1045;/&#1057;&#1041;&#1067;&#1058;/&#1057;&#1058;&#1056;&#1059;&#1050;&#1058;&#1059;&#1056;&#1040;%20&#1055;&#1054;&#1051;&#1045;&#1047;&#1053;&#1054;&#1043;&#1054;%20&#1054;&#1058;&#1055;&#1059;&#1057;&#1050;&#1040;%20%202018%20%20&#1056;&#1059;&#1057;&#1069;&#1053;&#1045;&#1056;&#1043;&#1054;&#1057;&#1041;&#1067;&#105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акт9 мес+3 ожид 2017"/>
      <sheetName val="тсо 2018"/>
      <sheetName val="тсо 2018 население"/>
      <sheetName val="тсо 2018 1 пг"/>
      <sheetName val="тсо 2018 население 1 пг"/>
      <sheetName val="тсо 2018 2 пг "/>
      <sheetName val="тсо 2018население 2 пг "/>
    </sheetNames>
    <sheetDataSet>
      <sheetData sheetId="0"/>
      <sheetData sheetId="1">
        <row r="16">
          <cell r="C16">
            <v>1776.8330000000001</v>
          </cell>
          <cell r="D16">
            <v>5513.8060000000005</v>
          </cell>
          <cell r="E16">
            <v>11102.714</v>
          </cell>
          <cell r="F16">
            <v>185.00600000000003</v>
          </cell>
        </row>
        <row r="17">
          <cell r="C17">
            <v>0.32306054545454549</v>
          </cell>
          <cell r="D17">
            <v>1.0025101818181819</v>
          </cell>
          <cell r="E17">
            <v>2.0186752727272728</v>
          </cell>
          <cell r="F17">
            <v>3.3637454545454554E-2</v>
          </cell>
        </row>
      </sheetData>
      <sheetData sheetId="2">
        <row r="30">
          <cell r="F30">
            <v>58.632999999999996</v>
          </cell>
        </row>
        <row r="40">
          <cell r="E40">
            <v>7.4099999999999993</v>
          </cell>
          <cell r="F40">
            <v>47.335999999999999</v>
          </cell>
        </row>
        <row r="50">
          <cell r="F50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"/>
      <sheetName val="тсо 2017"/>
      <sheetName val="тсо 2017 население"/>
      <sheetName val="тсо 2017 1 пг"/>
      <sheetName val="тсо 2017 население 1 пг"/>
      <sheetName val="тсо 2017 2 пг "/>
      <sheetName val="тсо 2017 население 2 пг "/>
    </sheetNames>
    <sheetDataSet>
      <sheetData sheetId="0"/>
      <sheetData sheetId="1">
        <row r="21">
          <cell r="C21">
            <v>31101.127</v>
          </cell>
          <cell r="D21">
            <v>3032.91</v>
          </cell>
          <cell r="E21">
            <v>15272.154000000002</v>
          </cell>
          <cell r="F21">
            <v>99.069000000000003</v>
          </cell>
        </row>
        <row r="22">
          <cell r="C22">
            <v>3.7203087795384366</v>
          </cell>
          <cell r="D22">
            <v>0.36710390229614143</v>
          </cell>
          <cell r="E22">
            <v>1.9570527317966779</v>
          </cell>
          <cell r="F22">
            <v>1.6152818329519238E-2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том1"/>
      <sheetName val="НВВ"/>
      <sheetName val="НВВ в МЭ"/>
      <sheetName val="1"/>
      <sheetName val="2"/>
      <sheetName val="3"/>
      <sheetName val="Распред потоков"/>
      <sheetName val="4"/>
      <sheetName val="5"/>
      <sheetName val="6"/>
      <sheetName val="15"/>
      <sheetName val="расш. к15"/>
      <sheetName val="16"/>
      <sheetName val="18.2"/>
      <sheetName val="расш. к18.2"/>
      <sheetName val="21"/>
      <sheetName val="24"/>
      <sheetName val="27"/>
      <sheetName val="25"/>
      <sheetName val="баланс"/>
      <sheetName val="30 печать"/>
      <sheetName val="30"/>
      <sheetName val="ээ"/>
      <sheetName val="инд.тарифы"/>
      <sheetName val="У.е."/>
      <sheetName val="2.1"/>
      <sheetName val="2.2"/>
      <sheetName val="13"/>
      <sheetName val="17"/>
      <sheetName val="17.1"/>
      <sheetName val="20"/>
      <sheetName val="20.3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39">
          <cell r="C39">
            <v>1.012</v>
          </cell>
        </row>
        <row r="160">
          <cell r="C160">
            <v>1304.665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Факт9 мес 2017+факт 3 мес 2016"/>
      <sheetName val="тсо 2018"/>
      <sheetName val="тсо 2018 1 пг"/>
      <sheetName val="тсо 2018 2 пг "/>
    </sheetNames>
    <sheetDataSet>
      <sheetData sheetId="0">
        <row r="24">
          <cell r="H24">
            <v>7.3623410031575354E-2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9"/>
  <sheetViews>
    <sheetView tabSelected="1" zoomScaleNormal="100" zoomScaleSheetLayoutView="100" workbookViewId="0">
      <selection activeCell="K32" sqref="K32"/>
    </sheetView>
  </sheetViews>
  <sheetFormatPr defaultRowHeight="12.75"/>
  <cols>
    <col min="1" max="1" width="4" style="11" customWidth="1"/>
    <col min="2" max="2" width="35.42578125" style="9" customWidth="1"/>
    <col min="3" max="3" width="15.5703125" style="9" bestFit="1" customWidth="1"/>
    <col min="4" max="4" width="15.28515625" style="9" bestFit="1" customWidth="1"/>
    <col min="5" max="5" width="15.28515625" style="9" customWidth="1"/>
    <col min="6" max="6" width="14.28515625" style="9" customWidth="1"/>
    <col min="7" max="7" width="10.42578125" style="9" bestFit="1" customWidth="1"/>
    <col min="8" max="8" width="13.42578125" style="2" customWidth="1"/>
    <col min="9" max="9" width="9.140625" style="2"/>
    <col min="10" max="10" width="10.140625" style="2" bestFit="1" customWidth="1"/>
    <col min="11" max="16384" width="9.140625" style="2"/>
  </cols>
  <sheetData>
    <row r="1" spans="1:10">
      <c r="A1" s="42" t="s">
        <v>38</v>
      </c>
      <c r="B1" s="42"/>
      <c r="C1" s="42"/>
      <c r="D1" s="42"/>
      <c r="E1" s="42"/>
      <c r="F1" s="42"/>
      <c r="G1" s="42"/>
    </row>
    <row r="2" spans="1:10">
      <c r="A2" s="3"/>
      <c r="B2" s="4"/>
      <c r="C2" s="4"/>
      <c r="D2" s="4"/>
      <c r="E2" s="5"/>
      <c r="F2" s="5"/>
      <c r="G2" s="5"/>
    </row>
    <row r="3" spans="1:10" s="6" customFormat="1">
      <c r="A3" s="43" t="s">
        <v>0</v>
      </c>
      <c r="B3" s="43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</row>
    <row r="4" spans="1:10" s="6" customFormat="1">
      <c r="A4" s="43"/>
      <c r="B4" s="43"/>
      <c r="C4" s="44"/>
      <c r="D4" s="44"/>
      <c r="E4" s="44"/>
      <c r="F4" s="44"/>
      <c r="G4" s="44"/>
    </row>
    <row r="5" spans="1:10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10" ht="25.5" customHeight="1">
      <c r="A6" s="8" t="s">
        <v>8</v>
      </c>
      <c r="B6" s="39" t="s">
        <v>13</v>
      </c>
      <c r="C6" s="39"/>
      <c r="D6" s="39"/>
      <c r="E6" s="39"/>
      <c r="F6" s="39"/>
      <c r="G6" s="39"/>
    </row>
    <row r="7" spans="1:10">
      <c r="A7" s="10"/>
      <c r="B7" s="16" t="s">
        <v>10</v>
      </c>
      <c r="C7" s="23">
        <f>D7+E7+F7+G7</f>
        <v>352951.84889999998</v>
      </c>
      <c r="D7" s="23">
        <v>337989.50089999998</v>
      </c>
      <c r="E7" s="23">
        <v>14109.686</v>
      </c>
      <c r="F7" s="23">
        <v>805.47799999999995</v>
      </c>
      <c r="G7" s="23">
        <v>47.183999999999997</v>
      </c>
    </row>
    <row r="8" spans="1:10">
      <c r="A8" s="10"/>
      <c r="B8" s="16" t="s">
        <v>11</v>
      </c>
      <c r="C8" s="23">
        <f>D8+E8+F8+G8</f>
        <v>44.797750000000001</v>
      </c>
      <c r="D8" s="23">
        <v>42.910730000000001</v>
      </c>
      <c r="E8" s="23">
        <v>1.7834700000000001</v>
      </c>
      <c r="F8" s="23">
        <v>9.7350000000000006E-2</v>
      </c>
      <c r="G8" s="23">
        <v>6.1999999999999998E-3</v>
      </c>
    </row>
    <row r="9" spans="1:10" ht="25.5" customHeight="1">
      <c r="A9" s="8" t="s">
        <v>9</v>
      </c>
      <c r="B9" s="40" t="s">
        <v>14</v>
      </c>
      <c r="C9" s="40"/>
      <c r="D9" s="40"/>
      <c r="E9" s="40"/>
      <c r="F9" s="40"/>
      <c r="G9" s="40"/>
    </row>
    <row r="10" spans="1:10" s="6" customFormat="1">
      <c r="A10" s="8"/>
      <c r="B10" s="17" t="s">
        <v>10</v>
      </c>
      <c r="C10" s="25">
        <f>D10+E10+F10+G10</f>
        <v>333115.95500000002</v>
      </c>
      <c r="D10" s="25">
        <f>D11+D20</f>
        <v>188796.29800000001</v>
      </c>
      <c r="E10" s="25">
        <f t="shared" ref="E10:G10" si="0">E11+E20</f>
        <v>85976.113999999987</v>
      </c>
      <c r="F10" s="25">
        <f t="shared" si="0"/>
        <v>57953.543000000005</v>
      </c>
      <c r="G10" s="25">
        <f t="shared" si="0"/>
        <v>390</v>
      </c>
      <c r="H10" s="2"/>
    </row>
    <row r="11" spans="1:10" s="6" customFormat="1">
      <c r="A11" s="8"/>
      <c r="B11" s="17" t="s">
        <v>17</v>
      </c>
      <c r="C11" s="25">
        <f>D11+E11+F11+G11</f>
        <v>77609.535000000003</v>
      </c>
      <c r="D11" s="25">
        <f>D12+D13+D16+D17+D18+D19</f>
        <v>37885</v>
      </c>
      <c r="E11" s="25">
        <f t="shared" ref="E11:G11" si="1">E12+E13+E16+E17+E18+E19</f>
        <v>12607.19</v>
      </c>
      <c r="F11" s="25">
        <f t="shared" si="1"/>
        <v>26727.345000000001</v>
      </c>
      <c r="G11" s="25">
        <f t="shared" si="1"/>
        <v>390</v>
      </c>
      <c r="I11" s="32"/>
      <c r="J11" s="32"/>
    </row>
    <row r="12" spans="1:10">
      <c r="A12" s="10"/>
      <c r="B12" s="18" t="s">
        <v>39</v>
      </c>
      <c r="C12" s="26">
        <f>D12+E12+F12+G12</f>
        <v>18578.359000000004</v>
      </c>
      <c r="D12" s="26">
        <f>'[1]тсо 2018'!$C$16</f>
        <v>1776.8330000000001</v>
      </c>
      <c r="E12" s="26">
        <f>'[1]тсо 2018'!$D$16</f>
        <v>5513.8060000000005</v>
      </c>
      <c r="F12" s="26">
        <f>'[1]тсо 2018'!$E$16</f>
        <v>11102.714</v>
      </c>
      <c r="G12" s="26">
        <f>'[1]тсо 2018'!$F$16</f>
        <v>185.00600000000003</v>
      </c>
      <c r="H12" s="6"/>
    </row>
    <row r="13" spans="1:10">
      <c r="A13" s="10"/>
      <c r="B13" s="18" t="s">
        <v>26</v>
      </c>
      <c r="C13" s="26">
        <f t="shared" ref="C13:C19" si="2">D13+E13+F13+G13</f>
        <v>3496.3789999999999</v>
      </c>
      <c r="D13" s="26">
        <f>D14+D15</f>
        <v>0</v>
      </c>
      <c r="E13" s="26">
        <f t="shared" ref="E13:G13" si="3">E14+E15</f>
        <v>3013</v>
      </c>
      <c r="F13" s="26">
        <f t="shared" si="3"/>
        <v>377.41</v>
      </c>
      <c r="G13" s="26">
        <f t="shared" si="3"/>
        <v>105.96899999999999</v>
      </c>
      <c r="J13" s="33"/>
    </row>
    <row r="14" spans="1:10" s="38" customFormat="1" ht="11.25">
      <c r="A14" s="35"/>
      <c r="B14" s="36" t="s">
        <v>27</v>
      </c>
      <c r="C14" s="37">
        <f t="shared" si="2"/>
        <v>3441.6329999999998</v>
      </c>
      <c r="D14" s="37">
        <v>0</v>
      </c>
      <c r="E14" s="37">
        <v>3013</v>
      </c>
      <c r="F14" s="37">
        <v>370</v>
      </c>
      <c r="G14" s="37">
        <f>'[1]тсо 2018 население'!$F$30+'[1]тсо 2018 население'!$F$50</f>
        <v>58.632999999999996</v>
      </c>
    </row>
    <row r="15" spans="1:10" s="38" customFormat="1" ht="11.25">
      <c r="A15" s="35"/>
      <c r="B15" s="36" t="s">
        <v>28</v>
      </c>
      <c r="C15" s="37">
        <f t="shared" si="2"/>
        <v>54.745999999999995</v>
      </c>
      <c r="D15" s="37">
        <v>0</v>
      </c>
      <c r="E15" s="37">
        <v>0</v>
      </c>
      <c r="F15" s="37">
        <f>'[1]тсо 2018 население'!$E$40</f>
        <v>7.4099999999999993</v>
      </c>
      <c r="G15" s="37">
        <f>'[1]тсо 2018 население'!$F$40</f>
        <v>47.335999999999999</v>
      </c>
    </row>
    <row r="16" spans="1:10">
      <c r="A16" s="10"/>
      <c r="B16" s="18" t="s">
        <v>20</v>
      </c>
      <c r="C16" s="26">
        <f t="shared" si="2"/>
        <v>1.147</v>
      </c>
      <c r="D16" s="26">
        <v>0</v>
      </c>
      <c r="E16" s="26">
        <v>0</v>
      </c>
      <c r="F16" s="26">
        <v>1.147</v>
      </c>
      <c r="G16" s="26">
        <v>0</v>
      </c>
    </row>
    <row r="17" spans="1:9">
      <c r="A17" s="10"/>
      <c r="B17" s="18" t="s">
        <v>29</v>
      </c>
      <c r="C17" s="26">
        <f t="shared" si="2"/>
        <v>5380.58</v>
      </c>
      <c r="D17" s="26">
        <v>5007</v>
      </c>
      <c r="E17" s="26">
        <v>0</v>
      </c>
      <c r="F17" s="26">
        <f>132+239.463+2.117</f>
        <v>373.58</v>
      </c>
      <c r="G17" s="26">
        <v>0</v>
      </c>
    </row>
    <row r="18" spans="1:9">
      <c r="A18" s="10"/>
      <c r="B18" s="18" t="s">
        <v>30</v>
      </c>
      <c r="C18" s="26">
        <f t="shared" si="2"/>
        <v>49504.881000000001</v>
      </c>
      <c r="D18" s="31">
        <f>'[2]тсо 2017'!$C$21+0.04</f>
        <v>31101.167000000001</v>
      </c>
      <c r="E18" s="31">
        <f>'[2]тсо 2017'!$D$21+399.285</f>
        <v>3432.1949999999997</v>
      </c>
      <c r="F18" s="31">
        <f>'[2]тсо 2017'!$E$21-400.397+0.693+0.044</f>
        <v>14872.494000000001</v>
      </c>
      <c r="G18" s="31">
        <f>'[2]тсо 2017'!$F$21-0.044</f>
        <v>99.025000000000006</v>
      </c>
    </row>
    <row r="19" spans="1:9">
      <c r="A19" s="10"/>
      <c r="B19" s="18" t="s">
        <v>35</v>
      </c>
      <c r="C19" s="26">
        <f t="shared" si="2"/>
        <v>648.18899999999996</v>
      </c>
      <c r="D19" s="31">
        <v>0</v>
      </c>
      <c r="E19" s="31">
        <v>648.18899999999996</v>
      </c>
      <c r="F19" s="31">
        <v>0</v>
      </c>
      <c r="G19" s="31">
        <v>0</v>
      </c>
    </row>
    <row r="20" spans="1:9">
      <c r="A20" s="10"/>
      <c r="B20" s="17" t="s">
        <v>18</v>
      </c>
      <c r="C20" s="25">
        <f>D20+E20+F20+G20</f>
        <v>255506.42</v>
      </c>
      <c r="D20" s="27">
        <f>SUM(D21:D30)</f>
        <v>150911.29800000001</v>
      </c>
      <c r="E20" s="27">
        <f t="shared" ref="E20:G20" si="4">SUM(E21:E30)</f>
        <v>73368.923999999985</v>
      </c>
      <c r="F20" s="27">
        <f t="shared" si="4"/>
        <v>31226.198</v>
      </c>
      <c r="G20" s="27">
        <f t="shared" si="4"/>
        <v>0</v>
      </c>
    </row>
    <row r="21" spans="1:9">
      <c r="A21" s="10"/>
      <c r="B21" s="18" t="s">
        <v>40</v>
      </c>
      <c r="C21" s="26">
        <f>D21+E21+F21+G21</f>
        <v>212</v>
      </c>
      <c r="D21" s="26">
        <v>0</v>
      </c>
      <c r="E21" s="26">
        <v>0</v>
      </c>
      <c r="F21" s="26">
        <v>212</v>
      </c>
      <c r="G21" s="26">
        <v>0</v>
      </c>
    </row>
    <row r="22" spans="1:9">
      <c r="A22" s="10"/>
      <c r="B22" s="18" t="s">
        <v>41</v>
      </c>
      <c r="C22" s="26">
        <f t="shared" ref="C22:C30" si="5">D22+E22+F22+G22</f>
        <v>133174.9</v>
      </c>
      <c r="D22" s="26">
        <v>32351.542000000001</v>
      </c>
      <c r="E22" s="26">
        <v>70773.244999999995</v>
      </c>
      <c r="F22" s="26">
        <v>30050.113000000001</v>
      </c>
      <c r="G22" s="26">
        <v>0</v>
      </c>
    </row>
    <row r="23" spans="1:9">
      <c r="A23" s="10"/>
      <c r="B23" s="18" t="s">
        <v>43</v>
      </c>
      <c r="C23" s="26">
        <f t="shared" si="5"/>
        <v>158.387</v>
      </c>
      <c r="D23" s="26">
        <v>0</v>
      </c>
      <c r="E23" s="26">
        <v>0</v>
      </c>
      <c r="F23" s="26">
        <v>158.387</v>
      </c>
      <c r="G23" s="26">
        <v>0</v>
      </c>
    </row>
    <row r="24" spans="1:9">
      <c r="A24" s="10"/>
      <c r="B24" s="18" t="s">
        <v>36</v>
      </c>
      <c r="C24" s="26">
        <f t="shared" si="5"/>
        <v>547.86199999999997</v>
      </c>
      <c r="D24" s="28">
        <v>0</v>
      </c>
      <c r="E24" s="28">
        <v>547.86199999999997</v>
      </c>
      <c r="F24" s="26">
        <v>0</v>
      </c>
      <c r="G24" s="26">
        <v>0</v>
      </c>
    </row>
    <row r="25" spans="1:9">
      <c r="A25" s="10"/>
      <c r="B25" s="18" t="s">
        <v>42</v>
      </c>
      <c r="C25" s="26">
        <f t="shared" si="5"/>
        <v>116067.75799999999</v>
      </c>
      <c r="D25" s="26">
        <v>114763.09299999999</v>
      </c>
      <c r="E25" s="26">
        <f>'[3]30 печать'!$C$160</f>
        <v>1304.665</v>
      </c>
      <c r="F25" s="26">
        <v>0</v>
      </c>
      <c r="G25" s="26">
        <v>0</v>
      </c>
    </row>
    <row r="26" spans="1:9">
      <c r="A26" s="10"/>
      <c r="B26" s="18" t="s">
        <v>31</v>
      </c>
      <c r="C26" s="26">
        <f t="shared" si="5"/>
        <v>805.69799999999998</v>
      </c>
      <c r="D26" s="26">
        <v>0</v>
      </c>
      <c r="E26" s="26">
        <v>0</v>
      </c>
      <c r="F26" s="26">
        <v>805.69799999999998</v>
      </c>
      <c r="G26" s="26">
        <v>0</v>
      </c>
    </row>
    <row r="27" spans="1:9">
      <c r="A27" s="10"/>
      <c r="B27" s="18" t="s">
        <v>16</v>
      </c>
      <c r="C27" s="26">
        <f t="shared" si="5"/>
        <v>1.8260000000000001</v>
      </c>
      <c r="D27" s="9">
        <v>0</v>
      </c>
      <c r="E27" s="26">
        <v>1.8260000000000001</v>
      </c>
      <c r="F27" s="26">
        <v>0</v>
      </c>
      <c r="G27" s="26">
        <v>0</v>
      </c>
    </row>
    <row r="28" spans="1:9">
      <c r="A28" s="10"/>
      <c r="B28" s="18" t="s">
        <v>37</v>
      </c>
      <c r="C28" s="26">
        <f t="shared" si="5"/>
        <v>3796.663</v>
      </c>
      <c r="D28" s="26">
        <v>3796.663</v>
      </c>
      <c r="E28" s="26">
        <v>0</v>
      </c>
      <c r="F28" s="26">
        <v>0</v>
      </c>
      <c r="G28" s="26">
        <v>0</v>
      </c>
    </row>
    <row r="29" spans="1:9">
      <c r="A29" s="10"/>
      <c r="B29" s="18" t="s">
        <v>33</v>
      </c>
      <c r="C29" s="26">
        <f t="shared" si="5"/>
        <v>163.24600000000001</v>
      </c>
      <c r="D29" s="23">
        <v>0</v>
      </c>
      <c r="E29" s="23">
        <v>163.24600000000001</v>
      </c>
      <c r="F29" s="23">
        <v>0</v>
      </c>
      <c r="G29" s="23">
        <v>0</v>
      </c>
    </row>
    <row r="30" spans="1:9">
      <c r="A30" s="10"/>
      <c r="B30" s="18" t="s">
        <v>34</v>
      </c>
      <c r="C30" s="26">
        <f t="shared" si="5"/>
        <v>578.08000000000004</v>
      </c>
      <c r="D30" s="23">
        <v>0</v>
      </c>
      <c r="E30" s="23">
        <v>578.08000000000004</v>
      </c>
      <c r="F30" s="23">
        <v>0</v>
      </c>
      <c r="G30" s="23">
        <v>0</v>
      </c>
    </row>
    <row r="31" spans="1:9">
      <c r="A31" s="10"/>
      <c r="B31" s="18"/>
      <c r="C31" s="23"/>
      <c r="D31" s="23"/>
      <c r="E31" s="23"/>
      <c r="F31" s="23"/>
      <c r="G31" s="23"/>
    </row>
    <row r="32" spans="1:9" s="6" customFormat="1">
      <c r="A32" s="8"/>
      <c r="B32" s="17" t="s">
        <v>11</v>
      </c>
      <c r="C32" s="25">
        <f>D32+E32+F32+G32</f>
        <v>42.280146032610858</v>
      </c>
      <c r="D32" s="25">
        <f>D33+D42</f>
        <v>22.819529324992978</v>
      </c>
      <c r="E32" s="25">
        <f t="shared" ref="E32:G32" si="6">E33+E42</f>
        <v>11.727167494145899</v>
      </c>
      <c r="F32" s="25">
        <f t="shared" si="6"/>
        <v>7.67695894059701</v>
      </c>
      <c r="G32" s="25">
        <f t="shared" si="6"/>
        <v>5.6490272874973789E-2</v>
      </c>
      <c r="I32" s="32"/>
    </row>
    <row r="33" spans="1:11" s="6" customFormat="1">
      <c r="A33" s="8"/>
      <c r="B33" s="17" t="s">
        <v>17</v>
      </c>
      <c r="C33" s="25">
        <f>D33+E33+F33+G33</f>
        <v>10.319266032610866</v>
      </c>
      <c r="D33" s="25">
        <f>D34+D35+D38+D39+D40+D41</f>
        <v>4.949809324992982</v>
      </c>
      <c r="E33" s="25">
        <f>E34+E35+E38+E39+E40+E41</f>
        <v>1.8014374941458988</v>
      </c>
      <c r="F33" s="25">
        <f>F34+F35+F38+F39+F40+F41</f>
        <v>3.5115289405970103</v>
      </c>
      <c r="G33" s="25">
        <f>G34+G35+G38+G39+G40+G41</f>
        <v>5.6490272874973789E-2</v>
      </c>
    </row>
    <row r="34" spans="1:11">
      <c r="A34" s="10"/>
      <c r="B34" s="18" t="s">
        <v>39</v>
      </c>
      <c r="C34" s="23">
        <f>D34+E34+F34+G34</f>
        <v>3.3778834545454548</v>
      </c>
      <c r="D34" s="23">
        <f>'[1]тсо 2018'!$C$17</f>
        <v>0.32306054545454549</v>
      </c>
      <c r="E34" s="23">
        <f>'[1]тсо 2018'!$D$17</f>
        <v>1.0025101818181819</v>
      </c>
      <c r="F34" s="23">
        <f>'[1]тсо 2018'!$E$17</f>
        <v>2.0186752727272728</v>
      </c>
      <c r="G34" s="23">
        <f>'[1]тсо 2018'!$F$17</f>
        <v>3.3637454545454554E-2</v>
      </c>
    </row>
    <row r="35" spans="1:11">
      <c r="A35" s="10"/>
      <c r="B35" s="18" t="s">
        <v>26</v>
      </c>
      <c r="C35" s="23">
        <f t="shared" ref="C35:C41" si="7">D35+E35+F35+G35</f>
        <v>0.43790000000000001</v>
      </c>
      <c r="D35" s="23">
        <f>D36+D37</f>
        <v>0</v>
      </c>
      <c r="E35" s="23">
        <f t="shared" ref="E35:G35" si="8">E36+E37</f>
        <v>0.35820000000000002</v>
      </c>
      <c r="F35" s="23">
        <f t="shared" si="8"/>
        <v>7.3000000000000009E-2</v>
      </c>
      <c r="G35" s="23">
        <f t="shared" si="8"/>
        <v>6.7000000000000002E-3</v>
      </c>
      <c r="H35" s="33"/>
      <c r="I35" s="33"/>
      <c r="J35" s="33"/>
      <c r="K35" s="33"/>
    </row>
    <row r="36" spans="1:11" s="38" customFormat="1" ht="11.25">
      <c r="A36" s="35"/>
      <c r="B36" s="36" t="s">
        <v>27</v>
      </c>
      <c r="C36" s="37">
        <f t="shared" si="7"/>
        <v>0.43190000000000001</v>
      </c>
      <c r="D36" s="37">
        <f t="shared" ref="D36" si="9">D14/8760</f>
        <v>0</v>
      </c>
      <c r="E36" s="37">
        <f>0.531-0.1728</f>
        <v>0.35820000000000002</v>
      </c>
      <c r="F36" s="37">
        <f>0.066+0.006</f>
        <v>7.2000000000000008E-2</v>
      </c>
      <c r="G36" s="37">
        <f>0.025-0.0233</f>
        <v>1.7000000000000001E-3</v>
      </c>
    </row>
    <row r="37" spans="1:11" s="38" customFormat="1" ht="11.25">
      <c r="A37" s="35"/>
      <c r="B37" s="36" t="s">
        <v>28</v>
      </c>
      <c r="C37" s="37">
        <f t="shared" si="7"/>
        <v>6.0000000000000001E-3</v>
      </c>
      <c r="D37" s="37">
        <f t="shared" ref="D37:E37" si="10">D15/8760</f>
        <v>0</v>
      </c>
      <c r="E37" s="37">
        <f t="shared" si="10"/>
        <v>0</v>
      </c>
      <c r="F37" s="37">
        <v>1E-3</v>
      </c>
      <c r="G37" s="37">
        <v>5.0000000000000001E-3</v>
      </c>
    </row>
    <row r="38" spans="1:11">
      <c r="A38" s="10"/>
      <c r="B38" s="18" t="s">
        <v>20</v>
      </c>
      <c r="C38" s="23">
        <f t="shared" si="7"/>
        <v>1.3093607305936073E-4</v>
      </c>
      <c r="D38" s="23">
        <f t="shared" ref="D38:G38" si="11">D16/8760</f>
        <v>0</v>
      </c>
      <c r="E38" s="23">
        <f t="shared" si="11"/>
        <v>0</v>
      </c>
      <c r="F38" s="23">
        <f t="shared" si="11"/>
        <v>1.3093607305936073E-4</v>
      </c>
      <c r="G38" s="23">
        <f t="shared" si="11"/>
        <v>0</v>
      </c>
    </row>
    <row r="39" spans="1:11">
      <c r="A39" s="10"/>
      <c r="B39" s="18" t="s">
        <v>29</v>
      </c>
      <c r="C39" s="23">
        <f t="shared" si="7"/>
        <v>0.60201000000000005</v>
      </c>
      <c r="D39" s="23">
        <v>0.58694000000000002</v>
      </c>
      <c r="E39" s="23">
        <f t="shared" ref="D39:G39" si="12">E17/8760</f>
        <v>0</v>
      </c>
      <c r="F39" s="23">
        <v>1.507E-2</v>
      </c>
      <c r="G39" s="23">
        <f t="shared" si="12"/>
        <v>0</v>
      </c>
    </row>
    <row r="40" spans="1:11">
      <c r="A40" s="10"/>
      <c r="B40" s="18" t="s">
        <v>30</v>
      </c>
      <c r="C40" s="23">
        <f t="shared" si="7"/>
        <v>5.827718231960775</v>
      </c>
      <c r="D40" s="23">
        <f>'[2]тсо 2017'!$C$22+0.3195</f>
        <v>4.0398087795384363</v>
      </c>
      <c r="E40" s="23">
        <f>'[2]тсо 2017'!$D$22</f>
        <v>0.36710390229614143</v>
      </c>
      <c r="F40" s="23">
        <f>'[2]тсо 2017'!$E$22-0.5524</f>
        <v>1.4046527317966779</v>
      </c>
      <c r="G40" s="23">
        <f>'[2]тсо 2017'!$F$22</f>
        <v>1.6152818329519238E-2</v>
      </c>
    </row>
    <row r="41" spans="1:11">
      <c r="A41" s="10"/>
      <c r="B41" s="18" t="s">
        <v>35</v>
      </c>
      <c r="C41" s="23">
        <f t="shared" si="7"/>
        <v>7.3623410031575354E-2</v>
      </c>
      <c r="D41" s="23">
        <f t="shared" ref="D41:G41" si="13">D19/8760</f>
        <v>0</v>
      </c>
      <c r="E41" s="23">
        <f>'[4]Факт9 мес 2017+факт 3 мес 2016'!$H$24</f>
        <v>7.3623410031575354E-2</v>
      </c>
      <c r="F41" s="23">
        <f t="shared" si="13"/>
        <v>0</v>
      </c>
      <c r="G41" s="23">
        <f t="shared" si="13"/>
        <v>0</v>
      </c>
    </row>
    <row r="42" spans="1:11">
      <c r="A42" s="10"/>
      <c r="B42" s="17" t="s">
        <v>18</v>
      </c>
      <c r="C42" s="25">
        <f>D42+E42+F42+G42</f>
        <v>31.960879999999996</v>
      </c>
      <c r="D42" s="25">
        <f>SUM(D43:D52)</f>
        <v>17.869719999999997</v>
      </c>
      <c r="E42" s="25">
        <f t="shared" ref="E42:G42" si="14">SUM(E43:E52)</f>
        <v>9.9257299999999997</v>
      </c>
      <c r="F42" s="25">
        <f t="shared" si="14"/>
        <v>4.1654299999999997</v>
      </c>
      <c r="G42" s="25">
        <f t="shared" si="14"/>
        <v>0</v>
      </c>
    </row>
    <row r="43" spans="1:11">
      <c r="A43" s="10"/>
      <c r="B43" s="18" t="s">
        <v>23</v>
      </c>
      <c r="C43" s="26">
        <f>D43+E43+F43+G43</f>
        <v>0.02</v>
      </c>
      <c r="D43" s="23">
        <f>D30/8760</f>
        <v>0</v>
      </c>
      <c r="E43" s="26">
        <v>0</v>
      </c>
      <c r="F43" s="26">
        <v>0.02</v>
      </c>
      <c r="G43" s="26">
        <v>0</v>
      </c>
    </row>
    <row r="44" spans="1:11">
      <c r="A44" s="10"/>
      <c r="B44" s="18" t="s">
        <v>21</v>
      </c>
      <c r="C44" s="26">
        <f t="shared" ref="C44:C52" si="15">D44+E44+F44+G44</f>
        <v>17.88449</v>
      </c>
      <c r="D44" s="29">
        <v>4.3445900000000002</v>
      </c>
      <c r="E44" s="29">
        <v>9.5043699999999998</v>
      </c>
      <c r="F44" s="29">
        <v>4.0355299999999996</v>
      </c>
      <c r="G44" s="29">
        <v>0</v>
      </c>
    </row>
    <row r="45" spans="1:11">
      <c r="A45" s="10"/>
      <c r="B45" s="18" t="s">
        <v>43</v>
      </c>
      <c r="C45" s="26">
        <f t="shared" si="15"/>
        <v>1.813E-2</v>
      </c>
      <c r="D45" s="26">
        <v>0</v>
      </c>
      <c r="E45" s="26">
        <v>0</v>
      </c>
      <c r="F45" s="26">
        <v>1.813E-2</v>
      </c>
      <c r="G45" s="26">
        <v>0</v>
      </c>
    </row>
    <row r="46" spans="1:11">
      <c r="A46" s="10"/>
      <c r="B46" s="18" t="s">
        <v>19</v>
      </c>
      <c r="C46" s="26">
        <f t="shared" si="15"/>
        <v>6.2649999999999997E-2</v>
      </c>
      <c r="D46" s="29">
        <v>0</v>
      </c>
      <c r="E46" s="29">
        <v>6.2649999999999997E-2</v>
      </c>
      <c r="F46" s="26">
        <v>0</v>
      </c>
      <c r="G46" s="26">
        <v>0</v>
      </c>
    </row>
    <row r="47" spans="1:11">
      <c r="A47" s="10"/>
      <c r="B47" s="18" t="s">
        <v>42</v>
      </c>
      <c r="C47" s="26">
        <f t="shared" si="15"/>
        <v>13.270999999999999</v>
      </c>
      <c r="D47" s="29">
        <v>13.090999999999999</v>
      </c>
      <c r="E47" s="26">
        <v>0.18</v>
      </c>
      <c r="F47" s="26">
        <v>0</v>
      </c>
      <c r="G47" s="26">
        <v>0</v>
      </c>
    </row>
    <row r="48" spans="1:11">
      <c r="A48" s="10"/>
      <c r="B48" s="18" t="s">
        <v>31</v>
      </c>
      <c r="C48" s="26">
        <f t="shared" si="15"/>
        <v>9.1770000000000004E-2</v>
      </c>
      <c r="D48" s="26">
        <v>0</v>
      </c>
      <c r="E48" s="26">
        <v>0</v>
      </c>
      <c r="F48" s="26">
        <v>9.1770000000000004E-2</v>
      </c>
      <c r="G48" s="26">
        <v>0</v>
      </c>
    </row>
    <row r="49" spans="1:7">
      <c r="A49" s="10"/>
      <c r="B49" s="18" t="s">
        <v>16</v>
      </c>
      <c r="C49" s="26">
        <f t="shared" si="15"/>
        <v>2.1000000000000001E-4</v>
      </c>
      <c r="D49" s="26">
        <v>0</v>
      </c>
      <c r="E49" s="26">
        <v>2.1000000000000001E-4</v>
      </c>
      <c r="F49" s="26">
        <v>0</v>
      </c>
      <c r="G49" s="26">
        <v>0</v>
      </c>
    </row>
    <row r="50" spans="1:7">
      <c r="A50" s="10"/>
      <c r="B50" s="18" t="s">
        <v>37</v>
      </c>
      <c r="C50" s="26">
        <f t="shared" si="15"/>
        <v>0.43413000000000002</v>
      </c>
      <c r="D50" s="26">
        <v>0.43413000000000002</v>
      </c>
      <c r="E50" s="26">
        <v>0</v>
      </c>
      <c r="F50" s="26">
        <v>0</v>
      </c>
      <c r="G50" s="26">
        <v>0</v>
      </c>
    </row>
    <row r="51" spans="1:7">
      <c r="A51" s="10"/>
      <c r="B51" s="18" t="s">
        <v>32</v>
      </c>
      <c r="C51" s="26">
        <f t="shared" si="15"/>
        <v>0.1125</v>
      </c>
      <c r="D51" s="29">
        <v>0</v>
      </c>
      <c r="E51" s="29">
        <v>0.1125</v>
      </c>
      <c r="F51" s="26">
        <v>0</v>
      </c>
      <c r="G51" s="26">
        <v>0</v>
      </c>
    </row>
    <row r="52" spans="1:7">
      <c r="A52" s="10"/>
      <c r="B52" s="18" t="s">
        <v>34</v>
      </c>
      <c r="C52" s="26">
        <f t="shared" si="15"/>
        <v>6.6000000000000003E-2</v>
      </c>
      <c r="D52" s="29">
        <v>0</v>
      </c>
      <c r="E52" s="29">
        <v>6.6000000000000003E-2</v>
      </c>
      <c r="F52" s="26">
        <v>0</v>
      </c>
      <c r="G52" s="26">
        <v>0</v>
      </c>
    </row>
    <row r="53" spans="1:7">
      <c r="A53" s="10"/>
      <c r="B53" s="18"/>
      <c r="C53" s="26"/>
      <c r="D53" s="26"/>
      <c r="E53" s="26"/>
      <c r="F53" s="26"/>
      <c r="G53" s="26"/>
    </row>
    <row r="54" spans="1:7" s="13" customFormat="1">
      <c r="A54" s="12" t="s">
        <v>15</v>
      </c>
      <c r="B54" s="41" t="s">
        <v>22</v>
      </c>
      <c r="C54" s="41"/>
      <c r="D54" s="41"/>
      <c r="E54" s="41"/>
      <c r="F54" s="41"/>
      <c r="G54" s="41"/>
    </row>
    <row r="55" spans="1:7" s="15" customFormat="1">
      <c r="A55" s="14"/>
      <c r="B55" s="21" t="s">
        <v>10</v>
      </c>
      <c r="C55" s="30">
        <f>D55+E55+F55+G55</f>
        <v>333115.95500000002</v>
      </c>
      <c r="D55" s="30">
        <f>D10</f>
        <v>188796.29800000001</v>
      </c>
      <c r="E55" s="30">
        <f t="shared" ref="E55:G55" si="16">E10</f>
        <v>85976.113999999987</v>
      </c>
      <c r="F55" s="30">
        <f t="shared" si="16"/>
        <v>57953.543000000005</v>
      </c>
      <c r="G55" s="30">
        <f t="shared" si="16"/>
        <v>390</v>
      </c>
    </row>
    <row r="56" spans="1:7" s="15" customFormat="1">
      <c r="A56" s="14"/>
      <c r="B56" s="21" t="s">
        <v>11</v>
      </c>
      <c r="C56" s="30">
        <f>D56+E56+F56+G56</f>
        <v>42.280146032610858</v>
      </c>
      <c r="D56" s="22">
        <f>D32</f>
        <v>22.819529324992978</v>
      </c>
      <c r="E56" s="22">
        <f>E32</f>
        <v>11.727167494145899</v>
      </c>
      <c r="F56" s="22">
        <f>F32</f>
        <v>7.67695894059701</v>
      </c>
      <c r="G56" s="22">
        <f>G32</f>
        <v>5.6490272874973789E-2</v>
      </c>
    </row>
    <row r="57" spans="1:7">
      <c r="A57" s="8" t="s">
        <v>24</v>
      </c>
      <c r="B57" s="40" t="s">
        <v>12</v>
      </c>
      <c r="C57" s="40"/>
      <c r="D57" s="40"/>
      <c r="E57" s="40"/>
      <c r="F57" s="40"/>
      <c r="G57" s="40"/>
    </row>
    <row r="58" spans="1:7">
      <c r="A58" s="10"/>
      <c r="B58" s="16" t="s">
        <v>10</v>
      </c>
      <c r="C58" s="30">
        <f>D58+E58+F58+G58</f>
        <v>19835.893899999999</v>
      </c>
      <c r="D58" s="23">
        <v>11353.162899999999</v>
      </c>
      <c r="E58" s="23">
        <v>5011.2227999999996</v>
      </c>
      <c r="F58" s="23">
        <v>3447.5511999999999</v>
      </c>
      <c r="G58" s="23">
        <v>23.957000000000001</v>
      </c>
    </row>
    <row r="59" spans="1:7">
      <c r="A59" s="10"/>
      <c r="B59" s="16" t="s">
        <v>11</v>
      </c>
      <c r="C59" s="30">
        <f t="shared" ref="C59" si="17">D59+E59+F59+G59</f>
        <v>2.5176400000000001</v>
      </c>
      <c r="D59" s="23">
        <v>1.4409799999999999</v>
      </c>
      <c r="E59" s="23">
        <v>0.63604000000000005</v>
      </c>
      <c r="F59" s="23">
        <v>0.43758000000000002</v>
      </c>
      <c r="G59" s="23">
        <v>3.0400000000000002E-3</v>
      </c>
    </row>
    <row r="60" spans="1:7">
      <c r="A60" s="10" t="s">
        <v>25</v>
      </c>
      <c r="B60" s="19" t="s">
        <v>7</v>
      </c>
      <c r="C60" s="34">
        <f>C58/C7*100</f>
        <v>5.6199999976824033</v>
      </c>
      <c r="D60" s="20"/>
      <c r="E60" s="20"/>
      <c r="F60" s="20"/>
      <c r="G60" s="20"/>
    </row>
    <row r="61" spans="1:7">
      <c r="A61" s="3"/>
      <c r="B61" s="1"/>
      <c r="C61" s="1"/>
      <c r="D61" s="1"/>
      <c r="E61" s="1"/>
      <c r="F61" s="1"/>
      <c r="G61" s="1"/>
    </row>
    <row r="62" spans="1:7">
      <c r="B62" s="1"/>
      <c r="C62" s="1"/>
      <c r="D62" s="1"/>
      <c r="E62" s="1"/>
      <c r="F62" s="1"/>
      <c r="G62" s="1"/>
    </row>
    <row r="63" spans="1:7">
      <c r="B63" s="1"/>
      <c r="C63" s="1"/>
      <c r="D63" s="1"/>
      <c r="E63" s="1"/>
      <c r="F63" s="1"/>
      <c r="G63" s="1"/>
    </row>
    <row r="64" spans="1:7">
      <c r="B64" s="1"/>
      <c r="C64" s="1"/>
      <c r="D64" s="1"/>
      <c r="E64" s="1"/>
      <c r="F64" s="1"/>
      <c r="G64" s="1"/>
    </row>
    <row r="66" spans="1:8">
      <c r="D66" s="24"/>
    </row>
    <row r="67" spans="1:8" s="9" customFormat="1">
      <c r="A67" s="11"/>
      <c r="D67" s="24"/>
      <c r="H67" s="2"/>
    </row>
    <row r="68" spans="1:8" s="9" customFormat="1">
      <c r="A68" s="11"/>
      <c r="D68" s="24"/>
      <c r="H68" s="2"/>
    </row>
    <row r="69" spans="1:8" s="9" customFormat="1">
      <c r="A69" s="11"/>
      <c r="D69" s="24"/>
      <c r="H69" s="2"/>
    </row>
  </sheetData>
  <mergeCells count="12">
    <mergeCell ref="B6:G6"/>
    <mergeCell ref="B9:G9"/>
    <mergeCell ref="B54:G54"/>
    <mergeCell ref="B57:G57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2:G65374 C43:G53 E65379:G65540 C10:C42 E65369:G65370 E65364:G65366 C7:G8 C55:G56 D28:E31 D21:E23 D10:G19 F21:G31 C58:G60 E65376:G65377 E27 D25:E26 D32:G42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 год </vt:lpstr>
    </vt:vector>
  </TitlesOfParts>
  <Company>ООО Энергонефть Самара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CherepashkinaNY</cp:lastModifiedBy>
  <cp:lastPrinted>2016-01-18T10:09:57Z</cp:lastPrinted>
  <dcterms:created xsi:type="dcterms:W3CDTF">2011-05-11T12:19:29Z</dcterms:created>
  <dcterms:modified xsi:type="dcterms:W3CDTF">2019-03-22T04:46:51Z</dcterms:modified>
</cp:coreProperties>
</file>